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00" windowWidth="10350" windowHeight="8370" tabRatio="740" activeTab="1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>
    <definedName name="_xlnm.Print_Area" localSheetId="0">'Grades - 1st Term'!$A$2:$BD$37</definedName>
  </definedNames>
  <calcPr fullCalcOnLoad="1"/>
</workbook>
</file>

<file path=xl/sharedStrings.xml><?xml version="1.0" encoding="utf-8"?>
<sst xmlns="http://schemas.openxmlformats.org/spreadsheetml/2006/main" count="450" uniqueCount="167">
  <si>
    <t>Regents Credit</t>
  </si>
  <si>
    <t>Student #</t>
  </si>
  <si>
    <t>Failing at this time</t>
  </si>
  <si>
    <t>Absent - Does not need to be made up</t>
  </si>
  <si>
    <t>Missed Assignment - Grade of 0 given</t>
  </si>
  <si>
    <t>Student Name</t>
  </si>
  <si>
    <t>Missed Lab - Needs to turn-in</t>
  </si>
  <si>
    <t>Failing Lab Grade (No Regents Credit)</t>
  </si>
  <si>
    <t>Labs</t>
  </si>
  <si>
    <t>Assignment:</t>
  </si>
  <si>
    <t>Due Date:</t>
  </si>
  <si>
    <t>X</t>
  </si>
  <si>
    <t>Needs to be made up and/or turned in</t>
  </si>
  <si>
    <t>Received, but not graded yet</t>
  </si>
  <si>
    <t>Lab Credits</t>
  </si>
  <si>
    <t>Total:</t>
  </si>
  <si>
    <t xml:space="preserve">Total Possible = </t>
  </si>
  <si>
    <t>Extra Credit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</si>
  <si>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</si>
  <si>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</si>
  <si>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</si>
  <si>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</si>
  <si>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</si>
  <si>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</si>
  <si>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</si>
  <si>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</si>
  <si>
    <t xml:space="preserve"> Regents Final</t>
  </si>
  <si>
    <t>Textbook:</t>
  </si>
  <si>
    <t>Student:</t>
  </si>
  <si>
    <t># Points Possible:</t>
  </si>
  <si>
    <t># Lab Hours:</t>
  </si>
  <si>
    <t>Term Grade:</t>
  </si>
  <si>
    <t>N</t>
  </si>
  <si>
    <t>O</t>
  </si>
  <si>
    <t>D</t>
  </si>
  <si>
    <t>A</t>
  </si>
  <si>
    <t>Y</t>
  </si>
  <si>
    <t>C</t>
  </si>
  <si>
    <t>% Students Over 65:</t>
  </si>
  <si>
    <t>Students Ineligible:</t>
  </si>
  <si>
    <t>Students Already Passed Regents:</t>
  </si>
  <si>
    <t>Student Name:</t>
  </si>
  <si>
    <t>Student #:</t>
  </si>
  <si>
    <t>Spring 2007Student Grades - 2nd Term</t>
  </si>
  <si>
    <t>Spring 2007Student Grades - 3rd Term</t>
  </si>
  <si>
    <t>F</t>
  </si>
  <si>
    <t>E</t>
  </si>
  <si>
    <t>R</t>
  </si>
  <si>
    <t>Previous</t>
  </si>
  <si>
    <t>This Term</t>
  </si>
  <si>
    <t>Mr. Thomas</t>
  </si>
  <si>
    <t>Matthew Atkins</t>
  </si>
  <si>
    <t>Emily Ball</t>
  </si>
  <si>
    <t>Michael Chapin</t>
  </si>
  <si>
    <t>Alex Ciopyk</t>
  </si>
  <si>
    <t>Tyler Creller</t>
  </si>
  <si>
    <t>Carson Doyle</t>
  </si>
  <si>
    <t>Alexander Gleken</t>
  </si>
  <si>
    <t>Stacia Godkin</t>
  </si>
  <si>
    <t>Iseabelle Gregg</t>
  </si>
  <si>
    <t>Ryan Howes</t>
  </si>
  <si>
    <t>Ethan Humbert</t>
  </si>
  <si>
    <t>Trevor Ivanov</t>
  </si>
  <si>
    <t>Brendan Jablonski</t>
  </si>
  <si>
    <t>Erich Kaempffe</t>
  </si>
  <si>
    <t>Devyn Lockley</t>
  </si>
  <si>
    <t>Matthew McDorman</t>
  </si>
  <si>
    <t>Jamie Neilsen</t>
  </si>
  <si>
    <t>Taylor Porter</t>
  </si>
  <si>
    <t>Ora Rothfuss</t>
  </si>
  <si>
    <t>Quincey Stuck</t>
  </si>
  <si>
    <t>Eric VanFleet</t>
  </si>
  <si>
    <t>Kayla Virts</t>
  </si>
  <si>
    <t>E Earth Science - 1ABCD</t>
  </si>
  <si>
    <t>Fall 2007Student Grades - 1st Term</t>
  </si>
  <si>
    <t>Alex Gleken</t>
  </si>
  <si>
    <t>Matt Atkins</t>
  </si>
  <si>
    <t>Mike Chapin</t>
  </si>
  <si>
    <t>Matt McDorman</t>
  </si>
  <si>
    <t>(4) Paretn Signature Forms</t>
  </si>
  <si>
    <t>Re-Intro to Sci Skills Lab</t>
  </si>
  <si>
    <t>AB</t>
  </si>
  <si>
    <t>HW #1, 2</t>
  </si>
  <si>
    <t>HW #3, 4</t>
  </si>
  <si>
    <t>07410</t>
  </si>
  <si>
    <t>07508</t>
  </si>
  <si>
    <t>07514</t>
  </si>
  <si>
    <t>07524</t>
  </si>
  <si>
    <t>07556</t>
  </si>
  <si>
    <t>07577</t>
  </si>
  <si>
    <t>07622</t>
  </si>
  <si>
    <t>07631</t>
  </si>
  <si>
    <t>07886</t>
  </si>
  <si>
    <t>07921</t>
  </si>
  <si>
    <t>07933</t>
  </si>
  <si>
    <t>08225</t>
  </si>
  <si>
    <t>09562</t>
  </si>
  <si>
    <t>09572</t>
  </si>
  <si>
    <t>09586</t>
  </si>
  <si>
    <t>09884</t>
  </si>
  <si>
    <t>09894</t>
  </si>
  <si>
    <t>10454</t>
  </si>
  <si>
    <t>11389</t>
  </si>
  <si>
    <t>11891</t>
  </si>
  <si>
    <t>11905</t>
  </si>
  <si>
    <t>07546</t>
  </si>
  <si>
    <t>Hw #5</t>
  </si>
  <si>
    <t>HW #6</t>
  </si>
  <si>
    <t>Quiz - Mass, Vol, Density</t>
  </si>
  <si>
    <t>Density in Layers Lab</t>
  </si>
  <si>
    <t>Mineral Properties Lab</t>
  </si>
  <si>
    <t>Splendid Stoned MWS</t>
  </si>
  <si>
    <t>Hw #9, 10</t>
  </si>
  <si>
    <t>Meas. Acc. &amp; Minerals Exam</t>
  </si>
  <si>
    <t>HW #11, 12</t>
  </si>
  <si>
    <t>HW #13, 14</t>
  </si>
  <si>
    <t>Mineral Treasure Hunt Lab</t>
  </si>
  <si>
    <t>Rock ID Lab</t>
  </si>
  <si>
    <t>HW #7, 8</t>
  </si>
  <si>
    <t>Ode To A Rock Project</t>
  </si>
  <si>
    <t>Rock Exam</t>
  </si>
  <si>
    <t>Classwork on Rocks</t>
  </si>
  <si>
    <t>Flood Mov Notes</t>
  </si>
  <si>
    <t>HW #15</t>
  </si>
  <si>
    <t>HW #16-18</t>
  </si>
  <si>
    <t>HW #19, 20</t>
  </si>
  <si>
    <t>River Divides Lab</t>
  </si>
  <si>
    <t>Tombstone Wx'ing Lab</t>
  </si>
  <si>
    <t>Glacial Rebound Lab</t>
  </si>
  <si>
    <t>Stream Table Lab</t>
  </si>
  <si>
    <t>HW #21, 22</t>
  </si>
  <si>
    <t>Field Trip Perm Form</t>
  </si>
  <si>
    <t>Wx'ing Question Packet</t>
  </si>
  <si>
    <t>Caverns Quiz</t>
  </si>
  <si>
    <t>Glacial Till Lab</t>
  </si>
  <si>
    <t>HW #23, 24, 25</t>
  </si>
  <si>
    <t>S</t>
  </si>
  <si>
    <t>H</t>
  </si>
  <si>
    <t>L</t>
  </si>
  <si>
    <t>Wx'ing &amp; Erosion Exam</t>
  </si>
  <si>
    <t>Classwork HW #26-32</t>
  </si>
  <si>
    <t>HW #33-35</t>
  </si>
  <si>
    <t>HW #36-39</t>
  </si>
  <si>
    <t>HW #40-42</t>
  </si>
  <si>
    <t>Ocean Currents Lab</t>
  </si>
  <si>
    <t>Gen Land Feat. CW</t>
  </si>
  <si>
    <t>Harrisburg Map Lab</t>
  </si>
  <si>
    <t>BIG Topo Map Lab</t>
  </si>
  <si>
    <t>Mapping Quiz</t>
  </si>
  <si>
    <t>Earth Int WS Pink</t>
  </si>
  <si>
    <t>Topo Map Exam</t>
  </si>
  <si>
    <t>Igneous Int. WS</t>
  </si>
  <si>
    <t>Mag Pol Rev. Lab</t>
  </si>
  <si>
    <t>Myst Photo #1</t>
  </si>
  <si>
    <t>World Time WS</t>
  </si>
  <si>
    <t>Myst Photo #2</t>
  </si>
  <si>
    <t>Locating EQ Epi's Lab</t>
  </si>
  <si>
    <t>Virtual EQ Lab</t>
  </si>
  <si>
    <t>P&amp;S Wave Quiz</t>
  </si>
  <si>
    <t>Plate Tectonics Exam</t>
  </si>
  <si>
    <t>Volcano Project (Paper, Pres, Post, Model)</t>
  </si>
  <si>
    <t>P&amp;S Wave WS HW (Pink)</t>
  </si>
  <si>
    <t>HW #55-59</t>
  </si>
  <si>
    <t>Jurassic Mov WS</t>
  </si>
  <si>
    <t>Large EQ Lab</t>
  </si>
  <si>
    <t>HW #43-51</t>
  </si>
  <si>
    <t>HW #52-54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</si>
</sst>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0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0"/>
      <color indexed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>
        <color indexed="63"/>
      </right>
      <top style="thick">
        <color indexed="12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left" textRotation="60"/>
    </xf>
    <xf numFmtId="0" fontId="9" fillId="11" borderId="0" xfId="0" applyFont="1" applyFill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7" borderId="3" xfId="0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righ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164" fontId="6" fillId="10" borderId="0" xfId="0" applyNumberFormat="1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2" fillId="10" borderId="8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" fontId="2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horizontal="center"/>
    </xf>
    <xf numFmtId="1" fontId="16" fillId="7" borderId="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64" fontId="17" fillId="10" borderId="2" xfId="0" applyNumberFormat="1" applyFont="1" applyFill="1" applyBorder="1" applyAlignment="1">
      <alignment horizontal="center"/>
    </xf>
    <xf numFmtId="164" fontId="18" fillId="1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11" borderId="0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10" xfId="0" applyFont="1" applyFill="1" applyBorder="1" applyAlignment="1">
      <alignment horizontal="center"/>
    </xf>
    <xf numFmtId="16" fontId="11" fillId="7" borderId="14" xfId="0" applyNumberFormat="1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5" fillId="9" borderId="0" xfId="0" applyFont="1" applyFill="1" applyAlignment="1">
      <alignment horizontal="left" textRotation="60"/>
    </xf>
    <xf numFmtId="16" fontId="4" fillId="9" borderId="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" fontId="5" fillId="8" borderId="14" xfId="0" applyNumberFormat="1" applyFont="1" applyFill="1" applyBorder="1" applyAlignment="1">
      <alignment horizontal="center"/>
    </xf>
    <xf numFmtId="16" fontId="5" fillId="10" borderId="14" xfId="0" applyNumberFormat="1" applyFont="1" applyFill="1" applyBorder="1" applyAlignment="1">
      <alignment horizontal="center"/>
    </xf>
    <xf numFmtId="16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2" fillId="10" borderId="0" xfId="0" applyFont="1" applyFill="1" applyAlignment="1">
      <alignment/>
    </xf>
    <xf numFmtId="0" fontId="2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textRotation="60"/>
    </xf>
    <xf numFmtId="16" fontId="12" fillId="10" borderId="0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" fontId="5" fillId="9" borderId="14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23" fillId="10" borderId="0" xfId="0" applyFont="1" applyFill="1" applyAlignment="1">
      <alignment/>
    </xf>
    <xf numFmtId="0" fontId="23" fillId="10" borderId="0" xfId="0" applyFont="1" applyFill="1" applyAlignment="1">
      <alignment horizontal="center"/>
    </xf>
    <xf numFmtId="0" fontId="24" fillId="10" borderId="0" xfId="0" applyFont="1" applyFill="1" applyAlignment="1">
      <alignment horizontal="left" textRotation="60"/>
    </xf>
    <xf numFmtId="16" fontId="24" fillId="10" borderId="0" xfId="0" applyNumberFormat="1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4" fillId="10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8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textRotation="75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66675</xdr:rowOff>
    </xdr:from>
    <xdr:to>
      <xdr:col>2</xdr:col>
      <xdr:colOff>0</xdr:colOff>
      <xdr:row>13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876425" y="942975"/>
          <a:ext cx="0" cy="14478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X-mas</a:t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76425" y="1847850"/>
          <a:ext cx="0" cy="1743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Break!!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17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876425" y="1076325"/>
          <a:ext cx="0" cy="20288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Regents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7"/>
  <sheetViews>
    <sheetView workbookViewId="0" topLeftCell="A13">
      <selection activeCell="B14" sqref="B14:B37"/>
    </sheetView>
  </sheetViews>
  <sheetFormatPr defaultColWidth="9.140625" defaultRowHeight="12.75"/>
  <cols>
    <col min="1" max="1" width="10.28125" style="3" customWidth="1"/>
    <col min="2" max="2" width="16.421875" style="3" customWidth="1"/>
    <col min="3" max="3" width="9.421875" style="3" customWidth="1"/>
    <col min="4" max="5" width="5.421875" style="3" customWidth="1"/>
    <col min="6" max="12" width="5.421875" style="26" customWidth="1"/>
    <col min="13" max="20" width="5.421875" style="4" customWidth="1"/>
    <col min="21" max="21" width="5.421875" style="104" customWidth="1"/>
    <col min="22" max="23" width="5.421875" style="4" customWidth="1"/>
    <col min="24" max="24" width="5.421875" style="104" customWidth="1"/>
    <col min="25" max="39" width="5.421875" style="4" customWidth="1"/>
    <col min="40" max="40" width="7.57421875" style="114" customWidth="1"/>
    <col min="41" max="41" width="4.8515625" style="4" customWidth="1"/>
    <col min="42" max="42" width="7.8515625" style="13" customWidth="1"/>
    <col min="43" max="43" width="17.7109375" style="3" customWidth="1"/>
    <col min="44" max="44" width="9.00390625" style="3" customWidth="1"/>
    <col min="45" max="45" width="16.140625" style="21" customWidth="1"/>
    <col min="46" max="46" width="6.7109375" style="28" customWidth="1"/>
    <col min="47" max="47" width="1.421875" style="0" customWidth="1"/>
    <col min="48" max="53" width="5.7109375" style="4" customWidth="1"/>
    <col min="54" max="54" width="15.00390625" style="4" customWidth="1"/>
    <col min="55" max="55" width="5.7109375" style="4" customWidth="1"/>
    <col min="56" max="56" width="19.140625" style="4" customWidth="1"/>
    <col min="57" max="81" width="9.140625" style="2" customWidth="1"/>
  </cols>
  <sheetData>
    <row r="1" spans="4:81" ht="27.75" customHeight="1">
      <c r="D1" s="6"/>
      <c r="F1" s="120" t="s">
        <v>74</v>
      </c>
      <c r="G1" s="120"/>
      <c r="H1" s="120"/>
      <c r="I1" s="120"/>
      <c r="J1" s="120"/>
      <c r="K1" s="120"/>
      <c r="L1" s="120"/>
      <c r="M1" s="120"/>
      <c r="N1" s="56"/>
      <c r="O1" s="2"/>
      <c r="P1" s="2"/>
      <c r="Q1" s="2"/>
      <c r="R1" s="2"/>
      <c r="S1" s="2"/>
      <c r="T1" s="2"/>
      <c r="U1" s="103"/>
      <c r="V1" s="2"/>
      <c r="W1" s="2"/>
      <c r="X1" s="10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/>
      <c r="AL1"/>
      <c r="AM1"/>
      <c r="AN1" s="113"/>
      <c r="AO1"/>
      <c r="AP1" s="2"/>
      <c r="AQ1"/>
      <c r="AR1"/>
      <c r="AS1"/>
      <c r="AT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42" ht="12.75">
      <c r="A2" s="15"/>
      <c r="B2" s="16" t="s">
        <v>0</v>
      </c>
      <c r="C2" s="4"/>
      <c r="D2" s="4"/>
      <c r="E2" s="4"/>
      <c r="AP2" s="10"/>
    </row>
    <row r="3" spans="1:42" ht="12.75">
      <c r="A3" s="10" t="s">
        <v>11</v>
      </c>
      <c r="B3" s="16" t="s">
        <v>13</v>
      </c>
      <c r="C3" s="4"/>
      <c r="D3" s="4"/>
      <c r="E3" s="4"/>
      <c r="AP3" s="10"/>
    </row>
    <row r="4" spans="1:42" ht="12.75">
      <c r="A4" s="24"/>
      <c r="B4" s="16" t="s">
        <v>8</v>
      </c>
      <c r="C4" s="4"/>
      <c r="D4" s="4"/>
      <c r="E4" s="4"/>
      <c r="AP4" s="10"/>
    </row>
    <row r="5" spans="1:42" ht="12.75">
      <c r="A5" s="14"/>
      <c r="B5" s="16" t="s">
        <v>2</v>
      </c>
      <c r="C5" s="4"/>
      <c r="D5" s="4"/>
      <c r="E5" s="4"/>
      <c r="AP5" s="10"/>
    </row>
    <row r="6" spans="1:42" ht="12.75">
      <c r="A6" s="22"/>
      <c r="B6" s="16" t="s">
        <v>7</v>
      </c>
      <c r="C6" s="4"/>
      <c r="D6" s="4"/>
      <c r="E6" s="4"/>
      <c r="AP6" s="10"/>
    </row>
    <row r="7" spans="1:42" ht="12.75">
      <c r="A7" s="20"/>
      <c r="B7" s="16" t="s">
        <v>6</v>
      </c>
      <c r="C7" s="4"/>
      <c r="D7" s="4"/>
      <c r="E7" s="4"/>
      <c r="AP7" s="10"/>
    </row>
    <row r="8" spans="1:42" ht="12.75">
      <c r="A8" s="17"/>
      <c r="B8" s="16" t="s">
        <v>12</v>
      </c>
      <c r="C8" s="4"/>
      <c r="D8" s="4"/>
      <c r="E8" s="4"/>
      <c r="AP8" s="10"/>
    </row>
    <row r="9" spans="1:42" ht="12.75">
      <c r="A9" s="18"/>
      <c r="B9" s="16" t="s">
        <v>3</v>
      </c>
      <c r="C9" s="4"/>
      <c r="D9" s="4"/>
      <c r="E9" s="4"/>
      <c r="AP9" s="10"/>
    </row>
    <row r="10" spans="1:42" ht="12.75">
      <c r="A10" s="19"/>
      <c r="B10" s="16" t="s">
        <v>4</v>
      </c>
      <c r="C10" s="4"/>
      <c r="D10" s="4"/>
      <c r="E10" s="4"/>
      <c r="AP10" s="10"/>
    </row>
    <row r="11" spans="1:81" s="52" customFormat="1" ht="158.25" customHeight="1">
      <c r="A11" s="6"/>
      <c r="B11" s="27"/>
      <c r="C11" s="27" t="s">
        <v>9</v>
      </c>
      <c r="D11" s="23" t="s">
        <v>79</v>
      </c>
      <c r="E11" s="88" t="s">
        <v>80</v>
      </c>
      <c r="F11" s="23" t="s">
        <v>82</v>
      </c>
      <c r="G11" s="23" t="s">
        <v>83</v>
      </c>
      <c r="H11" s="23" t="s">
        <v>106</v>
      </c>
      <c r="I11" s="23" t="s">
        <v>107</v>
      </c>
      <c r="J11" s="23" t="s">
        <v>108</v>
      </c>
      <c r="K11" s="88" t="s">
        <v>109</v>
      </c>
      <c r="L11" s="88" t="s">
        <v>110</v>
      </c>
      <c r="M11" s="23" t="s">
        <v>111</v>
      </c>
      <c r="N11" s="23" t="s">
        <v>118</v>
      </c>
      <c r="O11" s="23" t="s">
        <v>112</v>
      </c>
      <c r="P11" s="23" t="s">
        <v>114</v>
      </c>
      <c r="Q11" s="23" t="s">
        <v>115</v>
      </c>
      <c r="R11" s="88" t="s">
        <v>116</v>
      </c>
      <c r="S11" s="88" t="s">
        <v>117</v>
      </c>
      <c r="T11" s="23" t="s">
        <v>121</v>
      </c>
      <c r="U11" s="105" t="s">
        <v>113</v>
      </c>
      <c r="V11" s="23" t="s">
        <v>119</v>
      </c>
      <c r="W11" s="23" t="s">
        <v>122</v>
      </c>
      <c r="X11" s="105" t="s">
        <v>120</v>
      </c>
      <c r="Y11" s="23" t="s">
        <v>123</v>
      </c>
      <c r="Z11" s="23" t="s">
        <v>124</v>
      </c>
      <c r="AA11" s="23" t="s">
        <v>125</v>
      </c>
      <c r="AB11" s="88" t="s">
        <v>126</v>
      </c>
      <c r="AC11" s="88" t="s">
        <v>127</v>
      </c>
      <c r="AD11" s="88" t="s">
        <v>134</v>
      </c>
      <c r="AE11" s="88" t="s">
        <v>128</v>
      </c>
      <c r="AF11" s="23" t="s">
        <v>130</v>
      </c>
      <c r="AG11" s="88" t="s">
        <v>129</v>
      </c>
      <c r="AH11" s="23" t="s">
        <v>131</v>
      </c>
      <c r="AI11" s="23" t="s">
        <v>132</v>
      </c>
      <c r="AJ11" s="23" t="s">
        <v>133</v>
      </c>
      <c r="AK11" s="23" t="s">
        <v>135</v>
      </c>
      <c r="AL11" s="23" t="s">
        <v>140</v>
      </c>
      <c r="AM11" s="23"/>
      <c r="AN11" s="115" t="s">
        <v>139</v>
      </c>
      <c r="AO11" s="32" t="s">
        <v>17</v>
      </c>
      <c r="AP11" s="11"/>
      <c r="AQ11" s="6"/>
      <c r="AR11" s="6"/>
      <c r="AS11" s="21"/>
      <c r="AT11" s="21"/>
      <c r="AV11" s="121" t="s">
        <v>18</v>
      </c>
      <c r="AW11" s="121" t="s">
        <v>19</v>
      </c>
      <c r="AX11" s="121" t="s">
        <v>20</v>
      </c>
      <c r="AY11" s="121" t="s">
        <v>21</v>
      </c>
      <c r="AZ11" s="121" t="s">
        <v>22</v>
      </c>
      <c r="BA11" s="121" t="s">
        <v>26</v>
      </c>
      <c r="BB11" s="123" t="s">
        <v>25</v>
      </c>
      <c r="BC11" s="121" t="s">
        <v>24</v>
      </c>
      <c r="BD11" s="121" t="s">
        <v>23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</row>
    <row r="12" spans="1:81" s="7" customFormat="1" ht="28.5" customHeight="1">
      <c r="A12" s="5"/>
      <c r="B12" s="27"/>
      <c r="C12" s="27" t="s">
        <v>10</v>
      </c>
      <c r="D12" s="48">
        <v>39332</v>
      </c>
      <c r="E12" s="89">
        <v>39332</v>
      </c>
      <c r="F12" s="48">
        <v>39335</v>
      </c>
      <c r="G12" s="48">
        <v>39336</v>
      </c>
      <c r="H12" s="48">
        <v>39337</v>
      </c>
      <c r="I12" s="48">
        <v>39338</v>
      </c>
      <c r="J12" s="48">
        <v>39338</v>
      </c>
      <c r="K12" s="89">
        <v>39339</v>
      </c>
      <c r="L12" s="89">
        <v>39339</v>
      </c>
      <c r="M12" s="48">
        <v>39338</v>
      </c>
      <c r="N12" s="48">
        <v>39342</v>
      </c>
      <c r="O12" s="48">
        <v>39344</v>
      </c>
      <c r="P12" s="48">
        <v>39345</v>
      </c>
      <c r="Q12" s="48">
        <v>39346</v>
      </c>
      <c r="R12" s="89">
        <v>39346</v>
      </c>
      <c r="S12" s="89">
        <v>39346</v>
      </c>
      <c r="T12" s="48">
        <v>39346</v>
      </c>
      <c r="U12" s="106">
        <v>39349</v>
      </c>
      <c r="V12" s="48">
        <v>39350</v>
      </c>
      <c r="W12" s="48">
        <v>39351</v>
      </c>
      <c r="X12" s="106">
        <v>39351</v>
      </c>
      <c r="Y12" s="69">
        <v>39353</v>
      </c>
      <c r="Z12" s="48">
        <v>39356</v>
      </c>
      <c r="AA12" s="48">
        <v>39358</v>
      </c>
      <c r="AB12" s="89">
        <v>39354</v>
      </c>
      <c r="AC12" s="89">
        <v>39354</v>
      </c>
      <c r="AD12" s="89">
        <v>39360</v>
      </c>
      <c r="AE12" s="89">
        <v>39360</v>
      </c>
      <c r="AF12" s="48">
        <v>39360</v>
      </c>
      <c r="AG12" s="89">
        <v>39360</v>
      </c>
      <c r="AH12" s="48">
        <v>39367</v>
      </c>
      <c r="AI12" s="48">
        <v>39360</v>
      </c>
      <c r="AJ12" s="48">
        <v>39360</v>
      </c>
      <c r="AK12" s="48">
        <v>39363</v>
      </c>
      <c r="AL12" s="48">
        <v>39364</v>
      </c>
      <c r="AM12" s="48"/>
      <c r="AN12" s="116">
        <v>39365</v>
      </c>
      <c r="AO12" s="33"/>
      <c r="AP12" s="54" t="s">
        <v>31</v>
      </c>
      <c r="AQ12" s="5"/>
      <c r="AR12" s="5"/>
      <c r="AS12" s="21" t="s">
        <v>14</v>
      </c>
      <c r="AT12" s="21"/>
      <c r="AV12" s="122"/>
      <c r="AW12" s="122"/>
      <c r="AX12" s="122"/>
      <c r="AY12" s="122"/>
      <c r="AZ12" s="122"/>
      <c r="BA12" s="122"/>
      <c r="BB12" s="124"/>
      <c r="BC12" s="122"/>
      <c r="BD12" s="122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</row>
    <row r="13" spans="1:81" s="7" customFormat="1" ht="29.25" customHeight="1" thickBot="1">
      <c r="A13" s="8" t="s">
        <v>1</v>
      </c>
      <c r="B13" s="8" t="s">
        <v>5</v>
      </c>
      <c r="C13" s="59" t="s">
        <v>29</v>
      </c>
      <c r="D13" s="9">
        <v>40</v>
      </c>
      <c r="E13" s="90">
        <v>50</v>
      </c>
      <c r="F13" s="9">
        <v>40</v>
      </c>
      <c r="G13" s="9">
        <v>20</v>
      </c>
      <c r="H13" s="9">
        <v>15</v>
      </c>
      <c r="I13" s="9">
        <v>15</v>
      </c>
      <c r="J13" s="9">
        <v>45</v>
      </c>
      <c r="K13" s="90">
        <v>150</v>
      </c>
      <c r="L13" s="90">
        <v>50</v>
      </c>
      <c r="M13" s="9">
        <v>20</v>
      </c>
      <c r="N13" s="9">
        <v>45</v>
      </c>
      <c r="O13" s="9">
        <v>30</v>
      </c>
      <c r="P13" s="9">
        <v>40</v>
      </c>
      <c r="Q13" s="9">
        <v>40</v>
      </c>
      <c r="R13" s="90">
        <v>50</v>
      </c>
      <c r="S13" s="90">
        <v>50</v>
      </c>
      <c r="T13" s="9">
        <v>40</v>
      </c>
      <c r="U13" s="107">
        <v>155</v>
      </c>
      <c r="V13" s="9">
        <v>100</v>
      </c>
      <c r="W13" s="9">
        <v>50</v>
      </c>
      <c r="X13" s="107">
        <v>150</v>
      </c>
      <c r="Y13" s="12">
        <v>40</v>
      </c>
      <c r="Z13" s="9">
        <v>30</v>
      </c>
      <c r="AA13" s="9">
        <v>50</v>
      </c>
      <c r="AB13" s="90">
        <v>50</v>
      </c>
      <c r="AC13" s="90">
        <v>50</v>
      </c>
      <c r="AD13" s="90">
        <v>50</v>
      </c>
      <c r="AE13" s="90">
        <v>50</v>
      </c>
      <c r="AF13" s="9">
        <v>30</v>
      </c>
      <c r="AG13" s="90">
        <v>100</v>
      </c>
      <c r="AH13" s="9"/>
      <c r="AI13" s="9">
        <v>65</v>
      </c>
      <c r="AJ13" s="9">
        <v>25</v>
      </c>
      <c r="AK13" s="9">
        <v>50</v>
      </c>
      <c r="AL13" s="9">
        <v>125</v>
      </c>
      <c r="AM13" s="9"/>
      <c r="AN13" s="117">
        <v>102</v>
      </c>
      <c r="AO13" s="34"/>
      <c r="AP13" s="12">
        <f>SUM(D13:AO13)</f>
        <v>2012</v>
      </c>
      <c r="AQ13" s="8" t="s">
        <v>5</v>
      </c>
      <c r="AR13" s="8" t="s">
        <v>1</v>
      </c>
      <c r="AS13" s="29" t="s">
        <v>49</v>
      </c>
      <c r="AT13" s="29" t="s">
        <v>15</v>
      </c>
      <c r="AV13" s="122"/>
      <c r="AW13" s="122"/>
      <c r="AX13" s="122"/>
      <c r="AY13" s="122"/>
      <c r="AZ13" s="122"/>
      <c r="BA13" s="122"/>
      <c r="BB13" s="124"/>
      <c r="BC13" s="122"/>
      <c r="BD13" s="122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</row>
    <row r="14" spans="1:56" ht="15" customHeight="1" thickTop="1">
      <c r="A14" s="99" t="s">
        <v>84</v>
      </c>
      <c r="B14" s="6"/>
      <c r="C14" s="87"/>
      <c r="D14" s="6">
        <v>40</v>
      </c>
      <c r="E14" s="91">
        <v>48</v>
      </c>
      <c r="F14" s="6">
        <v>40</v>
      </c>
      <c r="G14" s="6">
        <v>20</v>
      </c>
      <c r="H14" s="6">
        <v>15</v>
      </c>
      <c r="I14" s="6">
        <v>15</v>
      </c>
      <c r="J14" s="6">
        <v>39</v>
      </c>
      <c r="K14" s="91">
        <v>137</v>
      </c>
      <c r="L14" s="101">
        <v>46</v>
      </c>
      <c r="M14" s="6">
        <v>20</v>
      </c>
      <c r="N14" s="6">
        <v>45</v>
      </c>
      <c r="O14" s="6">
        <v>30</v>
      </c>
      <c r="P14" s="6">
        <v>40</v>
      </c>
      <c r="Q14" s="6">
        <v>40</v>
      </c>
      <c r="R14" s="91">
        <v>46</v>
      </c>
      <c r="S14" s="91">
        <v>42</v>
      </c>
      <c r="T14" s="6">
        <v>40</v>
      </c>
      <c r="U14" s="108">
        <v>154</v>
      </c>
      <c r="V14" s="6">
        <v>100</v>
      </c>
      <c r="W14" s="6">
        <v>50</v>
      </c>
      <c r="X14" s="108">
        <v>144</v>
      </c>
      <c r="Y14" s="6">
        <v>40</v>
      </c>
      <c r="Z14" s="6">
        <v>30</v>
      </c>
      <c r="AA14" s="6">
        <v>50</v>
      </c>
      <c r="AB14" s="101">
        <v>50</v>
      </c>
      <c r="AC14" s="101">
        <v>42</v>
      </c>
      <c r="AD14" s="101">
        <v>48</v>
      </c>
      <c r="AE14" s="91">
        <v>45</v>
      </c>
      <c r="AF14" s="6">
        <v>30</v>
      </c>
      <c r="AG14" s="91">
        <v>88</v>
      </c>
      <c r="AH14" s="6" t="s">
        <v>11</v>
      </c>
      <c r="AI14" s="6">
        <v>40</v>
      </c>
      <c r="AJ14" s="6">
        <v>17</v>
      </c>
      <c r="AK14" s="6">
        <v>50</v>
      </c>
      <c r="AL14" s="6">
        <v>125</v>
      </c>
      <c r="AM14" s="6"/>
      <c r="AN14" s="118">
        <v>78</v>
      </c>
      <c r="AO14" s="35"/>
      <c r="AP14" s="25">
        <f>(((SUM(D14:AO14))/(AP13-0))*100)+0</f>
        <v>93.63817097415506</v>
      </c>
      <c r="AQ14" s="6"/>
      <c r="AR14" s="99" t="s">
        <v>84</v>
      </c>
      <c r="AS14" s="30">
        <v>12.5</v>
      </c>
      <c r="AT14" s="31">
        <f aca="true" t="shared" si="0" ref="AT14:AT35">SUM(AS14:AS14)</f>
        <v>12.5</v>
      </c>
      <c r="AV14" s="38">
        <f aca="true" t="shared" si="1" ref="AV14:AV35">AP14</f>
        <v>93.63817097415506</v>
      </c>
      <c r="AW14" s="40"/>
      <c r="AX14" s="40"/>
      <c r="AY14" s="40"/>
      <c r="AZ14" s="40"/>
      <c r="BA14" s="40"/>
      <c r="BB14" s="40"/>
      <c r="BC14" s="40"/>
      <c r="BD14" s="40"/>
    </row>
    <row r="15" spans="1:56" s="2" customFormat="1" ht="15" customHeight="1">
      <c r="A15" s="99" t="s">
        <v>85</v>
      </c>
      <c r="B15" s="6"/>
      <c r="C15" s="87"/>
      <c r="D15" s="6">
        <v>40</v>
      </c>
      <c r="E15" s="91">
        <v>45</v>
      </c>
      <c r="F15" s="6">
        <v>40</v>
      </c>
      <c r="G15" s="6">
        <v>20</v>
      </c>
      <c r="H15" s="6">
        <v>15</v>
      </c>
      <c r="I15" s="6">
        <v>15</v>
      </c>
      <c r="J15" s="6">
        <v>37</v>
      </c>
      <c r="K15" s="101">
        <v>144</v>
      </c>
      <c r="L15" s="91">
        <v>45</v>
      </c>
      <c r="M15" s="6">
        <v>20</v>
      </c>
      <c r="N15" s="6">
        <v>45</v>
      </c>
      <c r="O15" s="6">
        <v>30</v>
      </c>
      <c r="P15" s="6">
        <v>40</v>
      </c>
      <c r="Q15" s="6">
        <v>35</v>
      </c>
      <c r="R15" s="101">
        <v>45</v>
      </c>
      <c r="S15" s="91">
        <v>40</v>
      </c>
      <c r="T15" s="6">
        <v>40</v>
      </c>
      <c r="U15" s="108">
        <v>134</v>
      </c>
      <c r="V15" s="6">
        <v>100</v>
      </c>
      <c r="W15" s="6">
        <v>50</v>
      </c>
      <c r="X15" s="108">
        <v>139</v>
      </c>
      <c r="Y15" s="102">
        <v>0</v>
      </c>
      <c r="Z15" s="6">
        <v>30</v>
      </c>
      <c r="AA15" s="6">
        <v>50</v>
      </c>
      <c r="AB15" s="91">
        <v>43</v>
      </c>
      <c r="AC15" s="91">
        <v>50</v>
      </c>
      <c r="AD15" s="91">
        <v>50</v>
      </c>
      <c r="AE15" s="91">
        <v>44</v>
      </c>
      <c r="AF15" s="102">
        <v>0</v>
      </c>
      <c r="AG15" s="92" t="s">
        <v>81</v>
      </c>
      <c r="AH15" s="6" t="s">
        <v>11</v>
      </c>
      <c r="AI15" s="102">
        <v>0</v>
      </c>
      <c r="AJ15" s="6">
        <v>22</v>
      </c>
      <c r="AK15" s="6">
        <v>50</v>
      </c>
      <c r="AL15" s="6">
        <v>125</v>
      </c>
      <c r="AM15" s="6"/>
      <c r="AN15" s="118">
        <v>62</v>
      </c>
      <c r="AO15" s="35">
        <v>25</v>
      </c>
      <c r="AP15" s="25">
        <f>(((SUM(D15:AO15))/(AP13-100))*100)+0</f>
        <v>87.34309623430963</v>
      </c>
      <c r="AQ15" s="6"/>
      <c r="AR15" s="99" t="s">
        <v>85</v>
      </c>
      <c r="AS15" s="30">
        <v>10.5</v>
      </c>
      <c r="AT15" s="31">
        <f t="shared" si="0"/>
        <v>10.5</v>
      </c>
      <c r="AV15" s="38">
        <f t="shared" si="1"/>
        <v>87.34309623430963</v>
      </c>
      <c r="AW15" s="40"/>
      <c r="AX15" s="40"/>
      <c r="AY15" s="40"/>
      <c r="AZ15" s="40"/>
      <c r="BA15" s="40"/>
      <c r="BB15" s="40"/>
      <c r="BC15" s="40"/>
      <c r="BD15" s="40"/>
    </row>
    <row r="16" spans="1:56" ht="15" customHeight="1">
      <c r="A16" s="99" t="s">
        <v>86</v>
      </c>
      <c r="B16" s="6"/>
      <c r="C16" s="87"/>
      <c r="D16" s="6">
        <v>40</v>
      </c>
      <c r="E16" s="91">
        <v>50</v>
      </c>
      <c r="F16" s="6">
        <v>40</v>
      </c>
      <c r="G16" s="6">
        <v>20</v>
      </c>
      <c r="H16" s="6">
        <v>15</v>
      </c>
      <c r="I16" s="6">
        <v>15</v>
      </c>
      <c r="J16" s="6">
        <v>45</v>
      </c>
      <c r="K16" s="91">
        <v>148</v>
      </c>
      <c r="L16" s="91">
        <v>46</v>
      </c>
      <c r="M16" s="6">
        <v>19</v>
      </c>
      <c r="N16" s="6">
        <v>45</v>
      </c>
      <c r="O16" s="6">
        <v>30</v>
      </c>
      <c r="P16" s="6">
        <v>40</v>
      </c>
      <c r="Q16" s="6">
        <v>40</v>
      </c>
      <c r="R16" s="91">
        <v>50</v>
      </c>
      <c r="S16" s="91">
        <v>49</v>
      </c>
      <c r="T16" s="6">
        <v>40</v>
      </c>
      <c r="U16" s="108">
        <v>153</v>
      </c>
      <c r="V16" s="6">
        <v>100</v>
      </c>
      <c r="W16" s="6">
        <v>50</v>
      </c>
      <c r="X16" s="108">
        <v>153</v>
      </c>
      <c r="Y16" s="6">
        <v>40</v>
      </c>
      <c r="Z16" s="6">
        <v>30</v>
      </c>
      <c r="AA16" s="6">
        <v>50</v>
      </c>
      <c r="AB16" s="91">
        <v>49</v>
      </c>
      <c r="AC16" s="91">
        <v>50</v>
      </c>
      <c r="AD16" s="91">
        <v>50</v>
      </c>
      <c r="AE16" s="91">
        <v>45</v>
      </c>
      <c r="AF16" s="6">
        <v>30</v>
      </c>
      <c r="AG16" s="91">
        <v>100</v>
      </c>
      <c r="AH16" s="6" t="s">
        <v>11</v>
      </c>
      <c r="AI16" s="102">
        <v>0</v>
      </c>
      <c r="AJ16" s="6">
        <v>25</v>
      </c>
      <c r="AK16" s="6">
        <v>50</v>
      </c>
      <c r="AL16" s="6">
        <v>125</v>
      </c>
      <c r="AM16" s="6"/>
      <c r="AN16" s="118">
        <v>99</v>
      </c>
      <c r="AO16" s="35">
        <v>100</v>
      </c>
      <c r="AP16" s="25">
        <f>(((SUM(D16:AO16))/(AP13-0))*100)-1</f>
        <v>99.94433399602384</v>
      </c>
      <c r="AQ16" s="6"/>
      <c r="AR16" s="99" t="s">
        <v>86</v>
      </c>
      <c r="AS16" s="30">
        <v>12.5</v>
      </c>
      <c r="AT16" s="31">
        <f t="shared" si="0"/>
        <v>12.5</v>
      </c>
      <c r="AU16" s="2"/>
      <c r="AV16" s="38">
        <f t="shared" si="1"/>
        <v>99.94433399602384</v>
      </c>
      <c r="AW16" s="40"/>
      <c r="AX16" s="40"/>
      <c r="AY16" s="40"/>
      <c r="AZ16" s="40"/>
      <c r="BA16" s="40"/>
      <c r="BB16" s="40"/>
      <c r="BC16" s="40"/>
      <c r="BD16" s="40"/>
    </row>
    <row r="17" spans="1:56" s="2" customFormat="1" ht="15" customHeight="1">
      <c r="A17" s="99" t="s">
        <v>87</v>
      </c>
      <c r="B17" s="6"/>
      <c r="C17" s="87"/>
      <c r="D17" s="6">
        <v>40</v>
      </c>
      <c r="E17" s="91">
        <v>50</v>
      </c>
      <c r="F17" s="6">
        <v>40</v>
      </c>
      <c r="G17" s="6">
        <v>20</v>
      </c>
      <c r="H17" s="6">
        <v>15</v>
      </c>
      <c r="I17" s="6">
        <v>15</v>
      </c>
      <c r="J17" s="6">
        <v>36</v>
      </c>
      <c r="K17" s="91">
        <v>145</v>
      </c>
      <c r="L17" s="91">
        <v>43</v>
      </c>
      <c r="M17" s="6">
        <v>20</v>
      </c>
      <c r="N17" s="6">
        <v>45</v>
      </c>
      <c r="O17" s="6">
        <v>30</v>
      </c>
      <c r="P17" s="6">
        <v>40</v>
      </c>
      <c r="Q17" s="6">
        <v>40</v>
      </c>
      <c r="R17" s="91">
        <v>45</v>
      </c>
      <c r="S17" s="91">
        <v>49</v>
      </c>
      <c r="T17" s="6">
        <v>40</v>
      </c>
      <c r="U17" s="108">
        <v>139</v>
      </c>
      <c r="V17" s="6">
        <v>95</v>
      </c>
      <c r="W17" s="6">
        <v>50</v>
      </c>
      <c r="X17" s="108">
        <v>145</v>
      </c>
      <c r="Y17" s="6">
        <v>40</v>
      </c>
      <c r="Z17" s="6">
        <v>30</v>
      </c>
      <c r="AA17" s="6">
        <v>50</v>
      </c>
      <c r="AB17" s="91">
        <v>48</v>
      </c>
      <c r="AC17" s="91">
        <v>50</v>
      </c>
      <c r="AD17" s="91">
        <v>50</v>
      </c>
      <c r="AE17" s="109">
        <v>0</v>
      </c>
      <c r="AF17" s="6">
        <v>30</v>
      </c>
      <c r="AG17" s="91">
        <v>89</v>
      </c>
      <c r="AH17" s="6" t="s">
        <v>11</v>
      </c>
      <c r="AI17" s="102">
        <v>0</v>
      </c>
      <c r="AJ17" s="6">
        <v>25</v>
      </c>
      <c r="AK17" s="6">
        <v>50</v>
      </c>
      <c r="AL17" s="6">
        <v>125</v>
      </c>
      <c r="AM17" s="6"/>
      <c r="AN17" s="118">
        <v>97</v>
      </c>
      <c r="AO17" s="35"/>
      <c r="AP17" s="25">
        <f>(((SUM(D17:AO17))/(AP13-0))*100)+0</f>
        <v>90.75546719681908</v>
      </c>
      <c r="AQ17" s="6"/>
      <c r="AR17" s="99" t="s">
        <v>87</v>
      </c>
      <c r="AS17" s="30">
        <v>11.5</v>
      </c>
      <c r="AT17" s="31">
        <f t="shared" si="0"/>
        <v>11.5</v>
      </c>
      <c r="AV17" s="38">
        <f t="shared" si="1"/>
        <v>90.75546719681908</v>
      </c>
      <c r="AW17" s="40"/>
      <c r="AX17" s="40"/>
      <c r="AY17" s="40"/>
      <c r="AZ17" s="40"/>
      <c r="BA17" s="40"/>
      <c r="BB17" s="40"/>
      <c r="BC17" s="40"/>
      <c r="BD17" s="40"/>
    </row>
    <row r="18" spans="1:56" ht="15" customHeight="1">
      <c r="A18" s="99" t="s">
        <v>105</v>
      </c>
      <c r="B18" s="6"/>
      <c r="C18" s="87"/>
      <c r="D18" s="6">
        <v>40</v>
      </c>
      <c r="E18" s="91">
        <v>50</v>
      </c>
      <c r="F18" s="6">
        <v>45</v>
      </c>
      <c r="G18" s="6">
        <v>20</v>
      </c>
      <c r="H18" s="6">
        <v>15</v>
      </c>
      <c r="I18" s="6">
        <v>15</v>
      </c>
      <c r="J18" s="6">
        <v>40</v>
      </c>
      <c r="K18" s="91">
        <v>144</v>
      </c>
      <c r="L18" s="91">
        <v>47</v>
      </c>
      <c r="M18" s="6">
        <v>19</v>
      </c>
      <c r="N18" s="6">
        <v>45</v>
      </c>
      <c r="O18" s="6">
        <v>30</v>
      </c>
      <c r="P18" s="6">
        <v>40</v>
      </c>
      <c r="Q18" s="6">
        <v>40</v>
      </c>
      <c r="R18" s="91">
        <v>47</v>
      </c>
      <c r="S18" s="91">
        <v>46</v>
      </c>
      <c r="T18" s="6">
        <v>40</v>
      </c>
      <c r="U18" s="108">
        <v>147</v>
      </c>
      <c r="V18" s="6">
        <v>95</v>
      </c>
      <c r="W18" s="6">
        <v>50</v>
      </c>
      <c r="X18" s="108">
        <v>150</v>
      </c>
      <c r="Y18" s="6">
        <v>40</v>
      </c>
      <c r="Z18" s="6">
        <v>30</v>
      </c>
      <c r="AA18" s="6">
        <v>50</v>
      </c>
      <c r="AB18" s="91">
        <v>48</v>
      </c>
      <c r="AC18" s="91">
        <v>50</v>
      </c>
      <c r="AD18" s="91">
        <v>48</v>
      </c>
      <c r="AE18" s="91">
        <v>47</v>
      </c>
      <c r="AF18" s="6">
        <v>30</v>
      </c>
      <c r="AG18" s="91">
        <v>100</v>
      </c>
      <c r="AH18" s="6" t="s">
        <v>11</v>
      </c>
      <c r="AI18" s="6">
        <v>56</v>
      </c>
      <c r="AJ18" s="6">
        <v>25</v>
      </c>
      <c r="AK18" s="6">
        <v>50</v>
      </c>
      <c r="AL18" s="6">
        <v>125</v>
      </c>
      <c r="AM18" s="6"/>
      <c r="AN18" s="118">
        <v>98</v>
      </c>
      <c r="AO18" s="35">
        <v>75</v>
      </c>
      <c r="AP18" s="25">
        <f>(((SUM(D18:AO18))/(AP13-0))*100)-1</f>
        <v>100.24254473161034</v>
      </c>
      <c r="AQ18" s="6"/>
      <c r="AR18" s="99" t="s">
        <v>105</v>
      </c>
      <c r="AS18" s="30">
        <v>12.5</v>
      </c>
      <c r="AT18" s="31">
        <f t="shared" si="0"/>
        <v>12.5</v>
      </c>
      <c r="AV18" s="38">
        <f t="shared" si="1"/>
        <v>100.24254473161034</v>
      </c>
      <c r="AW18" s="40"/>
      <c r="AX18" s="40"/>
      <c r="AY18" s="40"/>
      <c r="AZ18" s="40"/>
      <c r="BA18" s="40"/>
      <c r="BB18" s="40"/>
      <c r="BC18" s="40"/>
      <c r="BD18" s="40"/>
    </row>
    <row r="19" spans="1:56" ht="15" customHeight="1">
      <c r="A19" s="99" t="s">
        <v>88</v>
      </c>
      <c r="B19" s="6"/>
      <c r="C19" s="87"/>
      <c r="D19" s="6">
        <v>40</v>
      </c>
      <c r="E19" s="91">
        <v>49</v>
      </c>
      <c r="F19" s="6">
        <v>40</v>
      </c>
      <c r="G19" s="6">
        <v>20</v>
      </c>
      <c r="H19" s="6">
        <v>15</v>
      </c>
      <c r="I19" s="6">
        <v>15</v>
      </c>
      <c r="J19" s="6">
        <v>45</v>
      </c>
      <c r="K19" s="91">
        <v>144</v>
      </c>
      <c r="L19" s="91">
        <v>45</v>
      </c>
      <c r="M19" s="6">
        <v>20</v>
      </c>
      <c r="N19" s="6">
        <v>45</v>
      </c>
      <c r="O19" s="6">
        <v>30</v>
      </c>
      <c r="P19" s="6">
        <v>40</v>
      </c>
      <c r="Q19" s="6">
        <v>40</v>
      </c>
      <c r="R19" s="91">
        <v>46</v>
      </c>
      <c r="S19" s="91">
        <v>47</v>
      </c>
      <c r="T19" s="6">
        <v>40</v>
      </c>
      <c r="U19" s="108">
        <v>154</v>
      </c>
      <c r="V19" s="6">
        <v>100</v>
      </c>
      <c r="W19" s="6">
        <v>50</v>
      </c>
      <c r="X19" s="108">
        <v>145</v>
      </c>
      <c r="Y19" s="6">
        <v>40</v>
      </c>
      <c r="Z19" s="6">
        <v>30</v>
      </c>
      <c r="AA19" s="6">
        <v>50</v>
      </c>
      <c r="AB19" s="91">
        <v>44</v>
      </c>
      <c r="AC19" s="91">
        <v>50</v>
      </c>
      <c r="AD19" s="91">
        <v>50</v>
      </c>
      <c r="AE19" s="91">
        <v>50</v>
      </c>
      <c r="AF19" s="6">
        <v>30</v>
      </c>
      <c r="AG19" s="91">
        <v>94</v>
      </c>
      <c r="AH19" s="6" t="s">
        <v>11</v>
      </c>
      <c r="AI19" s="6">
        <v>61</v>
      </c>
      <c r="AJ19" s="6">
        <v>25</v>
      </c>
      <c r="AK19" s="6">
        <v>50</v>
      </c>
      <c r="AL19" s="6">
        <v>125</v>
      </c>
      <c r="AM19" s="6"/>
      <c r="AN19" s="118">
        <v>97</v>
      </c>
      <c r="AO19" s="35"/>
      <c r="AP19" s="25">
        <f>(((SUM(D19:AO19))/(AP13-0))*100)+0</f>
        <v>97.71371769383698</v>
      </c>
      <c r="AQ19" s="6"/>
      <c r="AR19" s="99" t="s">
        <v>88</v>
      </c>
      <c r="AS19" s="30">
        <v>12.5</v>
      </c>
      <c r="AT19" s="31">
        <f t="shared" si="0"/>
        <v>12.5</v>
      </c>
      <c r="AV19" s="38">
        <f t="shared" si="1"/>
        <v>97.71371769383698</v>
      </c>
      <c r="AW19" s="40"/>
      <c r="AX19" s="40"/>
      <c r="AY19" s="40"/>
      <c r="AZ19" s="40"/>
      <c r="BA19" s="40"/>
      <c r="BB19" s="40"/>
      <c r="BC19" s="40"/>
      <c r="BD19" s="40"/>
    </row>
    <row r="20" spans="1:56" s="2" customFormat="1" ht="15" customHeight="1">
      <c r="A20" s="99" t="s">
        <v>89</v>
      </c>
      <c r="B20" s="6"/>
      <c r="C20" s="87"/>
      <c r="D20" s="6">
        <v>40</v>
      </c>
      <c r="E20" s="91">
        <v>50</v>
      </c>
      <c r="F20" s="6">
        <v>40</v>
      </c>
      <c r="G20" s="6">
        <v>20</v>
      </c>
      <c r="H20" s="6">
        <v>15</v>
      </c>
      <c r="I20" s="6">
        <v>15</v>
      </c>
      <c r="J20" s="6">
        <v>45</v>
      </c>
      <c r="K20" s="91">
        <v>146</v>
      </c>
      <c r="L20" s="91">
        <v>44</v>
      </c>
      <c r="M20" s="6">
        <v>20</v>
      </c>
      <c r="N20" s="6">
        <v>45</v>
      </c>
      <c r="O20" s="6">
        <v>30</v>
      </c>
      <c r="P20" s="6">
        <v>40</v>
      </c>
      <c r="Q20" s="6">
        <v>40</v>
      </c>
      <c r="R20" s="91">
        <v>44</v>
      </c>
      <c r="S20" s="91">
        <v>46</v>
      </c>
      <c r="T20" s="6">
        <v>40</v>
      </c>
      <c r="U20" s="108">
        <v>132</v>
      </c>
      <c r="V20" s="6">
        <v>90</v>
      </c>
      <c r="W20" s="6">
        <v>50</v>
      </c>
      <c r="X20" s="108">
        <v>131</v>
      </c>
      <c r="Y20" s="6">
        <v>40</v>
      </c>
      <c r="Z20" s="6">
        <v>30</v>
      </c>
      <c r="AA20" s="6">
        <v>50</v>
      </c>
      <c r="AB20" s="91">
        <v>46</v>
      </c>
      <c r="AC20" s="91">
        <v>50</v>
      </c>
      <c r="AD20" s="91">
        <v>50</v>
      </c>
      <c r="AE20" s="91">
        <v>47</v>
      </c>
      <c r="AF20" s="6">
        <v>30</v>
      </c>
      <c r="AG20" s="91">
        <v>95</v>
      </c>
      <c r="AH20" s="6" t="s">
        <v>11</v>
      </c>
      <c r="AI20" s="6">
        <v>51</v>
      </c>
      <c r="AJ20" s="6">
        <v>25</v>
      </c>
      <c r="AK20" s="6">
        <v>50</v>
      </c>
      <c r="AL20" s="6">
        <v>125</v>
      </c>
      <c r="AM20" s="6"/>
      <c r="AN20" s="118">
        <v>84</v>
      </c>
      <c r="AO20" s="35">
        <v>25</v>
      </c>
      <c r="AP20" s="25">
        <f>(((SUM(D20:AO20))/(AP13-0))*100)+0</f>
        <v>95.47713717693837</v>
      </c>
      <c r="AQ20" s="6"/>
      <c r="AR20" s="99" t="s">
        <v>89</v>
      </c>
      <c r="AS20" s="30">
        <v>12.5</v>
      </c>
      <c r="AT20" s="31">
        <f t="shared" si="0"/>
        <v>12.5</v>
      </c>
      <c r="AV20" s="38">
        <f t="shared" si="1"/>
        <v>95.47713717693837</v>
      </c>
      <c r="AW20" s="40"/>
      <c r="AX20" s="40"/>
      <c r="AY20" s="40"/>
      <c r="AZ20" s="40"/>
      <c r="BA20" s="40"/>
      <c r="BB20" s="40"/>
      <c r="BC20" s="40"/>
      <c r="BD20" s="40"/>
    </row>
    <row r="21" spans="1:56" ht="15" customHeight="1">
      <c r="A21" s="99" t="s">
        <v>90</v>
      </c>
      <c r="B21" s="6"/>
      <c r="C21" s="87"/>
      <c r="D21" s="6">
        <v>40</v>
      </c>
      <c r="E21" s="91">
        <v>49</v>
      </c>
      <c r="F21" s="6">
        <v>40</v>
      </c>
      <c r="G21" s="6">
        <v>20</v>
      </c>
      <c r="H21" s="6">
        <v>15</v>
      </c>
      <c r="I21" s="6">
        <v>15</v>
      </c>
      <c r="J21" s="6">
        <v>23</v>
      </c>
      <c r="K21" s="91">
        <v>120</v>
      </c>
      <c r="L21" s="91">
        <v>43</v>
      </c>
      <c r="M21" s="6">
        <v>20</v>
      </c>
      <c r="N21" s="6">
        <v>45</v>
      </c>
      <c r="O21" s="6">
        <v>30</v>
      </c>
      <c r="P21" s="6">
        <v>40</v>
      </c>
      <c r="Q21" s="6">
        <v>40</v>
      </c>
      <c r="R21" s="101">
        <v>42</v>
      </c>
      <c r="S21" s="109">
        <v>0</v>
      </c>
      <c r="T21" s="6">
        <v>40</v>
      </c>
      <c r="U21" s="108">
        <v>142</v>
      </c>
      <c r="V21" s="6">
        <v>100</v>
      </c>
      <c r="W21" s="6">
        <v>50</v>
      </c>
      <c r="X21" s="108">
        <v>129</v>
      </c>
      <c r="Y21" s="6">
        <v>40</v>
      </c>
      <c r="Z21" s="6">
        <v>30</v>
      </c>
      <c r="AA21" s="6">
        <v>50</v>
      </c>
      <c r="AB21" s="91">
        <v>45</v>
      </c>
      <c r="AC21" s="91">
        <v>50</v>
      </c>
      <c r="AD21" s="91">
        <v>50</v>
      </c>
      <c r="AE21" s="91">
        <v>39</v>
      </c>
      <c r="AF21" s="6">
        <v>30</v>
      </c>
      <c r="AG21" s="91">
        <v>87</v>
      </c>
      <c r="AH21" s="6" t="s">
        <v>11</v>
      </c>
      <c r="AI21" s="102">
        <v>0</v>
      </c>
      <c r="AJ21" s="6">
        <v>25</v>
      </c>
      <c r="AK21" s="6">
        <v>50</v>
      </c>
      <c r="AL21" s="6">
        <v>120</v>
      </c>
      <c r="AM21" s="6"/>
      <c r="AN21" s="118">
        <v>75</v>
      </c>
      <c r="AO21" s="35"/>
      <c r="AP21" s="25">
        <f>(((SUM(D21:AO21))/(AP13-0))*100)+0</f>
        <v>86.18290258449304</v>
      </c>
      <c r="AQ21" s="6"/>
      <c r="AR21" s="99" t="s">
        <v>90</v>
      </c>
      <c r="AS21" s="30">
        <v>11.5</v>
      </c>
      <c r="AT21" s="31">
        <f t="shared" si="0"/>
        <v>11.5</v>
      </c>
      <c r="AU21" s="2"/>
      <c r="AV21" s="38">
        <f t="shared" si="1"/>
        <v>86.18290258449304</v>
      </c>
      <c r="AW21" s="40"/>
      <c r="AX21" s="40"/>
      <c r="AY21" s="40"/>
      <c r="AZ21" s="40"/>
      <c r="BA21" s="40"/>
      <c r="BB21" s="40"/>
      <c r="BC21" s="40"/>
      <c r="BD21" s="40"/>
    </row>
    <row r="22" spans="1:56" ht="15" customHeight="1">
      <c r="A22" s="99" t="s">
        <v>91</v>
      </c>
      <c r="B22" s="6"/>
      <c r="C22" s="87"/>
      <c r="D22" s="6">
        <v>40</v>
      </c>
      <c r="E22" s="91">
        <v>50</v>
      </c>
      <c r="F22" s="6">
        <v>40</v>
      </c>
      <c r="G22" s="6">
        <v>20</v>
      </c>
      <c r="H22" s="6">
        <v>15</v>
      </c>
      <c r="I22" s="6">
        <v>15</v>
      </c>
      <c r="J22" s="6">
        <v>40</v>
      </c>
      <c r="K22" s="91">
        <v>123</v>
      </c>
      <c r="L22" s="91">
        <v>50</v>
      </c>
      <c r="M22" s="6">
        <v>20</v>
      </c>
      <c r="N22" s="6">
        <v>45</v>
      </c>
      <c r="O22" s="6">
        <v>30</v>
      </c>
      <c r="P22" s="6">
        <v>40</v>
      </c>
      <c r="Q22" s="6">
        <v>40</v>
      </c>
      <c r="R22" s="91">
        <v>49</v>
      </c>
      <c r="S22" s="91">
        <v>50</v>
      </c>
      <c r="T22" s="6">
        <v>40</v>
      </c>
      <c r="U22" s="108">
        <v>135</v>
      </c>
      <c r="V22" s="6">
        <v>100</v>
      </c>
      <c r="W22" s="6">
        <v>50</v>
      </c>
      <c r="X22" s="108">
        <v>147</v>
      </c>
      <c r="Y22" s="6">
        <v>40</v>
      </c>
      <c r="Z22" s="6">
        <v>30</v>
      </c>
      <c r="AA22" s="6">
        <v>50</v>
      </c>
      <c r="AB22" s="91">
        <v>46</v>
      </c>
      <c r="AC22" s="91">
        <v>44</v>
      </c>
      <c r="AD22" s="91">
        <v>50</v>
      </c>
      <c r="AE22" s="91">
        <v>47</v>
      </c>
      <c r="AF22" s="6">
        <v>30</v>
      </c>
      <c r="AG22" s="91">
        <v>94</v>
      </c>
      <c r="AH22" s="6" t="s">
        <v>11</v>
      </c>
      <c r="AI22" s="6">
        <v>49</v>
      </c>
      <c r="AJ22" s="6">
        <v>25</v>
      </c>
      <c r="AK22" s="6">
        <v>50</v>
      </c>
      <c r="AL22" s="6">
        <v>125</v>
      </c>
      <c r="AM22" s="6"/>
      <c r="AN22" s="118">
        <v>78</v>
      </c>
      <c r="AO22" s="35">
        <v>125</v>
      </c>
      <c r="AP22" s="25">
        <f>(((SUM(D22:AO22))/(AP13-0))*100)+0</f>
        <v>100.49701789264414</v>
      </c>
      <c r="AQ22" s="6"/>
      <c r="AR22" s="99" t="s">
        <v>91</v>
      </c>
      <c r="AS22" s="30">
        <v>12.5</v>
      </c>
      <c r="AT22" s="31">
        <f t="shared" si="0"/>
        <v>12.5</v>
      </c>
      <c r="AV22" s="38">
        <f t="shared" si="1"/>
        <v>100.49701789264414</v>
      </c>
      <c r="AW22" s="40"/>
      <c r="AX22" s="40"/>
      <c r="AY22" s="40"/>
      <c r="AZ22" s="40"/>
      <c r="BA22" s="40"/>
      <c r="BB22" s="40"/>
      <c r="BC22" s="40"/>
      <c r="BD22" s="40"/>
    </row>
    <row r="23" spans="1:56" s="2" customFormat="1" ht="15" customHeight="1">
      <c r="A23" s="99" t="s">
        <v>92</v>
      </c>
      <c r="B23" s="6"/>
      <c r="C23" s="87"/>
      <c r="D23" s="6">
        <v>40</v>
      </c>
      <c r="E23" s="91">
        <v>50</v>
      </c>
      <c r="F23" s="6">
        <v>40</v>
      </c>
      <c r="G23" s="6">
        <v>20</v>
      </c>
      <c r="H23" s="6">
        <v>15</v>
      </c>
      <c r="I23" s="6">
        <v>15</v>
      </c>
      <c r="J23" s="6">
        <v>37</v>
      </c>
      <c r="K23" s="91">
        <v>140</v>
      </c>
      <c r="L23" s="91">
        <v>42</v>
      </c>
      <c r="M23" s="6">
        <v>20</v>
      </c>
      <c r="N23" s="6">
        <v>45</v>
      </c>
      <c r="O23" s="6">
        <v>30</v>
      </c>
      <c r="P23" s="6">
        <v>40</v>
      </c>
      <c r="Q23" s="6">
        <v>40</v>
      </c>
      <c r="R23" s="109">
        <v>0</v>
      </c>
      <c r="S23" s="91">
        <v>40</v>
      </c>
      <c r="T23" s="6">
        <v>40</v>
      </c>
      <c r="U23" s="108">
        <v>142</v>
      </c>
      <c r="V23" s="6">
        <v>95</v>
      </c>
      <c r="W23" s="6">
        <v>50</v>
      </c>
      <c r="X23" s="108">
        <v>143</v>
      </c>
      <c r="Y23" s="6">
        <v>40</v>
      </c>
      <c r="Z23" s="6">
        <v>30</v>
      </c>
      <c r="AA23" s="6">
        <v>50</v>
      </c>
      <c r="AB23" s="91">
        <v>47</v>
      </c>
      <c r="AC23" s="91">
        <v>50</v>
      </c>
      <c r="AD23" s="91">
        <v>47</v>
      </c>
      <c r="AE23" s="91">
        <v>45</v>
      </c>
      <c r="AF23" s="6">
        <v>30</v>
      </c>
      <c r="AG23" s="91">
        <v>76</v>
      </c>
      <c r="AH23" s="6" t="s">
        <v>11</v>
      </c>
      <c r="AI23" s="102">
        <v>0</v>
      </c>
      <c r="AJ23" s="6">
        <v>15</v>
      </c>
      <c r="AK23" s="6">
        <v>50</v>
      </c>
      <c r="AL23" s="6">
        <v>125</v>
      </c>
      <c r="AM23" s="6"/>
      <c r="AN23" s="118">
        <v>81</v>
      </c>
      <c r="AO23" s="35">
        <v>25</v>
      </c>
      <c r="AP23" s="25">
        <f>(((SUM(D23:AO23))/(AP13-0))*100)+0</f>
        <v>89.21471172962227</v>
      </c>
      <c r="AQ23" s="6"/>
      <c r="AR23" s="99" t="s">
        <v>92</v>
      </c>
      <c r="AS23" s="30">
        <v>11.5</v>
      </c>
      <c r="AT23" s="31">
        <f t="shared" si="0"/>
        <v>11.5</v>
      </c>
      <c r="AV23" s="38">
        <f t="shared" si="1"/>
        <v>89.21471172962227</v>
      </c>
      <c r="AW23" s="40"/>
      <c r="AX23" s="40"/>
      <c r="AY23" s="40"/>
      <c r="AZ23" s="40"/>
      <c r="BA23" s="40"/>
      <c r="BB23" s="40"/>
      <c r="BC23" s="40"/>
      <c r="BD23" s="40"/>
    </row>
    <row r="24" spans="1:56" s="2" customFormat="1" ht="15" customHeight="1">
      <c r="A24" s="99" t="s">
        <v>93</v>
      </c>
      <c r="B24" s="6"/>
      <c r="C24" s="87"/>
      <c r="D24" s="6">
        <v>40</v>
      </c>
      <c r="E24" s="92" t="s">
        <v>81</v>
      </c>
      <c r="F24" s="6">
        <v>40</v>
      </c>
      <c r="G24" s="6">
        <v>20</v>
      </c>
      <c r="H24" s="6">
        <v>15</v>
      </c>
      <c r="I24" s="6">
        <v>15</v>
      </c>
      <c r="J24" s="6">
        <v>44</v>
      </c>
      <c r="K24" s="91">
        <v>144</v>
      </c>
      <c r="L24" s="91">
        <v>44</v>
      </c>
      <c r="M24" s="6">
        <v>20</v>
      </c>
      <c r="N24" s="6">
        <v>45</v>
      </c>
      <c r="O24" s="6">
        <v>30</v>
      </c>
      <c r="P24" s="6">
        <v>40</v>
      </c>
      <c r="Q24" s="6">
        <v>40</v>
      </c>
      <c r="R24" s="91">
        <v>39</v>
      </c>
      <c r="S24" s="91">
        <v>50</v>
      </c>
      <c r="T24" s="6">
        <v>40</v>
      </c>
      <c r="U24" s="108">
        <v>154</v>
      </c>
      <c r="V24" s="6">
        <v>100</v>
      </c>
      <c r="W24" s="6">
        <v>50</v>
      </c>
      <c r="X24" s="108">
        <v>155</v>
      </c>
      <c r="Y24" s="6">
        <v>40</v>
      </c>
      <c r="Z24" s="6">
        <v>30</v>
      </c>
      <c r="AA24" s="6">
        <v>50</v>
      </c>
      <c r="AB24" s="91">
        <v>46</v>
      </c>
      <c r="AC24" s="91">
        <v>50</v>
      </c>
      <c r="AD24" s="91">
        <v>50</v>
      </c>
      <c r="AE24" s="91">
        <v>50</v>
      </c>
      <c r="AF24" s="6">
        <v>30</v>
      </c>
      <c r="AG24" s="91">
        <v>89</v>
      </c>
      <c r="AH24" s="6" t="s">
        <v>11</v>
      </c>
      <c r="AI24" s="102">
        <v>0</v>
      </c>
      <c r="AJ24" s="6">
        <v>25</v>
      </c>
      <c r="AK24" s="6">
        <v>50</v>
      </c>
      <c r="AL24" s="6">
        <v>125</v>
      </c>
      <c r="AM24" s="6"/>
      <c r="AN24" s="118">
        <v>97</v>
      </c>
      <c r="AO24" s="35">
        <v>25</v>
      </c>
      <c r="AP24" s="25">
        <f>(((SUM(D24:AO24))/(AP13-50))*100)+0</f>
        <v>95.92252803261978</v>
      </c>
      <c r="AQ24" s="6"/>
      <c r="AR24" s="99" t="s">
        <v>93</v>
      </c>
      <c r="AS24" s="30">
        <v>12</v>
      </c>
      <c r="AT24" s="31">
        <f t="shared" si="0"/>
        <v>12</v>
      </c>
      <c r="AV24" s="38">
        <f t="shared" si="1"/>
        <v>95.92252803261978</v>
      </c>
      <c r="AW24" s="40"/>
      <c r="AX24" s="40"/>
      <c r="AY24" s="40"/>
      <c r="AZ24" s="40"/>
      <c r="BA24" s="40"/>
      <c r="BB24" s="40"/>
      <c r="BC24" s="40"/>
      <c r="BD24" s="40"/>
    </row>
    <row r="25" spans="1:56" ht="15" customHeight="1">
      <c r="A25" s="99" t="s">
        <v>94</v>
      </c>
      <c r="B25" s="6"/>
      <c r="C25" s="87"/>
      <c r="D25" s="6">
        <v>40</v>
      </c>
      <c r="E25" s="91">
        <v>50</v>
      </c>
      <c r="F25" s="6">
        <v>40</v>
      </c>
      <c r="G25" s="6">
        <v>20</v>
      </c>
      <c r="H25" s="6">
        <v>15</v>
      </c>
      <c r="I25" s="6">
        <v>15</v>
      </c>
      <c r="J25" s="6">
        <v>32</v>
      </c>
      <c r="K25" s="91">
        <v>121</v>
      </c>
      <c r="L25" s="91">
        <v>50</v>
      </c>
      <c r="M25" s="6">
        <v>20</v>
      </c>
      <c r="N25" s="6">
        <v>45</v>
      </c>
      <c r="O25" s="6">
        <v>30</v>
      </c>
      <c r="P25" s="6">
        <v>40</v>
      </c>
      <c r="Q25" s="6">
        <v>40</v>
      </c>
      <c r="R25" s="101">
        <v>42</v>
      </c>
      <c r="S25" s="91">
        <v>46</v>
      </c>
      <c r="T25" s="6">
        <v>40</v>
      </c>
      <c r="U25" s="108">
        <v>143</v>
      </c>
      <c r="V25" s="6">
        <v>95</v>
      </c>
      <c r="W25" s="6">
        <v>50</v>
      </c>
      <c r="X25" s="108">
        <v>130</v>
      </c>
      <c r="Y25" s="6">
        <v>40</v>
      </c>
      <c r="Z25" s="6">
        <v>30</v>
      </c>
      <c r="AA25" s="6">
        <v>50</v>
      </c>
      <c r="AB25" s="91">
        <v>42</v>
      </c>
      <c r="AC25" s="91">
        <v>50</v>
      </c>
      <c r="AD25" s="91">
        <v>48</v>
      </c>
      <c r="AE25" s="91">
        <v>47</v>
      </c>
      <c r="AF25" s="6">
        <v>30</v>
      </c>
      <c r="AG25" s="91">
        <v>95</v>
      </c>
      <c r="AH25" s="6" t="s">
        <v>11</v>
      </c>
      <c r="AI25" s="6">
        <v>46</v>
      </c>
      <c r="AJ25" s="6">
        <v>22</v>
      </c>
      <c r="AK25" s="6">
        <v>50</v>
      </c>
      <c r="AL25" s="6">
        <v>125</v>
      </c>
      <c r="AM25" s="6"/>
      <c r="AN25" s="118">
        <v>75</v>
      </c>
      <c r="AO25" s="35"/>
      <c r="AP25" s="25">
        <f>(((SUM(D25:AO25))/(AP13-0))*100)+0</f>
        <v>92.14711729622267</v>
      </c>
      <c r="AQ25" s="6"/>
      <c r="AR25" s="99" t="s">
        <v>94</v>
      </c>
      <c r="AS25" s="30">
        <v>12.5</v>
      </c>
      <c r="AT25" s="31">
        <f t="shared" si="0"/>
        <v>12.5</v>
      </c>
      <c r="AV25" s="38">
        <f t="shared" si="1"/>
        <v>92.14711729622267</v>
      </c>
      <c r="AW25" s="40"/>
      <c r="AX25" s="40"/>
      <c r="AY25" s="40"/>
      <c r="AZ25" s="40"/>
      <c r="BA25" s="40"/>
      <c r="BB25" s="40"/>
      <c r="BC25" s="40"/>
      <c r="BD25" s="40"/>
    </row>
    <row r="26" spans="1:56" ht="15" customHeight="1">
      <c r="A26" s="99" t="s">
        <v>95</v>
      </c>
      <c r="B26" s="6"/>
      <c r="C26" s="87"/>
      <c r="D26" s="6">
        <v>40</v>
      </c>
      <c r="E26" s="91">
        <v>50</v>
      </c>
      <c r="F26" s="6">
        <v>45</v>
      </c>
      <c r="G26" s="6">
        <v>20</v>
      </c>
      <c r="H26" s="6">
        <v>15</v>
      </c>
      <c r="I26" s="6">
        <v>15</v>
      </c>
      <c r="J26" s="6">
        <v>39</v>
      </c>
      <c r="K26" s="91">
        <v>145</v>
      </c>
      <c r="L26" s="91">
        <v>46</v>
      </c>
      <c r="M26" s="6">
        <v>20</v>
      </c>
      <c r="N26" s="6">
        <v>45</v>
      </c>
      <c r="O26" s="6">
        <v>30</v>
      </c>
      <c r="P26" s="6">
        <v>40</v>
      </c>
      <c r="Q26" s="6">
        <v>40</v>
      </c>
      <c r="R26" s="91">
        <v>44</v>
      </c>
      <c r="S26" s="91">
        <v>46</v>
      </c>
      <c r="T26" s="6">
        <v>40</v>
      </c>
      <c r="U26" s="108">
        <v>148</v>
      </c>
      <c r="V26" s="6">
        <v>100</v>
      </c>
      <c r="W26" s="6">
        <v>50</v>
      </c>
      <c r="X26" s="108">
        <v>140</v>
      </c>
      <c r="Y26" s="6">
        <v>40</v>
      </c>
      <c r="Z26" s="6">
        <v>30</v>
      </c>
      <c r="AA26" s="6">
        <v>50</v>
      </c>
      <c r="AB26" s="109">
        <v>0</v>
      </c>
      <c r="AC26" s="91">
        <v>50</v>
      </c>
      <c r="AD26" s="91">
        <v>50</v>
      </c>
      <c r="AE26" s="91">
        <v>41</v>
      </c>
      <c r="AF26" s="6">
        <v>30</v>
      </c>
      <c r="AG26" s="91">
        <v>82</v>
      </c>
      <c r="AH26" s="6" t="s">
        <v>11</v>
      </c>
      <c r="AI26" s="6">
        <v>46</v>
      </c>
      <c r="AJ26" s="6">
        <v>25</v>
      </c>
      <c r="AK26" s="6">
        <v>50</v>
      </c>
      <c r="AL26" s="6">
        <v>125</v>
      </c>
      <c r="AM26" s="6"/>
      <c r="AN26" s="118">
        <v>93</v>
      </c>
      <c r="AO26" s="35">
        <v>50</v>
      </c>
      <c r="AP26" s="25">
        <f>(((SUM(D26:AO26))/(AP13-0))*100)+0</f>
        <v>95.42743538767395</v>
      </c>
      <c r="AQ26" s="6"/>
      <c r="AR26" s="99" t="s">
        <v>95</v>
      </c>
      <c r="AS26" s="30">
        <v>11.5</v>
      </c>
      <c r="AT26" s="31">
        <f t="shared" si="0"/>
        <v>11.5</v>
      </c>
      <c r="AV26" s="38">
        <f t="shared" si="1"/>
        <v>95.42743538767395</v>
      </c>
      <c r="AW26" s="40"/>
      <c r="AX26" s="40"/>
      <c r="AY26" s="40"/>
      <c r="AZ26" s="40"/>
      <c r="BA26" s="40"/>
      <c r="BB26" s="40"/>
      <c r="BC26" s="40"/>
      <c r="BD26" s="40"/>
    </row>
    <row r="27" spans="1:56" ht="15" customHeight="1">
      <c r="A27" s="99" t="s">
        <v>96</v>
      </c>
      <c r="B27" s="6"/>
      <c r="C27" s="87"/>
      <c r="D27" s="6">
        <v>40</v>
      </c>
      <c r="E27" s="91">
        <v>50</v>
      </c>
      <c r="F27" s="6">
        <v>40</v>
      </c>
      <c r="G27" s="6">
        <v>20</v>
      </c>
      <c r="H27" s="6">
        <v>13</v>
      </c>
      <c r="I27" s="6">
        <v>15</v>
      </c>
      <c r="J27" s="6">
        <v>45</v>
      </c>
      <c r="K27" s="91">
        <v>144</v>
      </c>
      <c r="L27" s="91">
        <v>44</v>
      </c>
      <c r="M27" s="6">
        <v>20</v>
      </c>
      <c r="N27" s="6">
        <v>45</v>
      </c>
      <c r="O27" s="6">
        <v>30</v>
      </c>
      <c r="P27" s="6">
        <v>40</v>
      </c>
      <c r="Q27" s="6">
        <v>40</v>
      </c>
      <c r="R27" s="91">
        <v>46</v>
      </c>
      <c r="S27" s="91">
        <v>42</v>
      </c>
      <c r="T27" s="6">
        <v>40</v>
      </c>
      <c r="U27" s="108">
        <v>154</v>
      </c>
      <c r="V27" s="6">
        <v>100</v>
      </c>
      <c r="W27" s="6">
        <v>50</v>
      </c>
      <c r="X27" s="108">
        <v>143</v>
      </c>
      <c r="Y27" s="6">
        <v>40</v>
      </c>
      <c r="Z27" s="6">
        <v>30</v>
      </c>
      <c r="AA27" s="6">
        <v>50</v>
      </c>
      <c r="AB27" s="91">
        <v>48</v>
      </c>
      <c r="AC27" s="91">
        <v>47</v>
      </c>
      <c r="AD27" s="91">
        <v>50</v>
      </c>
      <c r="AE27" s="91">
        <v>47</v>
      </c>
      <c r="AF27" s="6">
        <v>30</v>
      </c>
      <c r="AG27" s="91">
        <v>95</v>
      </c>
      <c r="AH27" s="6" t="s">
        <v>11</v>
      </c>
      <c r="AI27" s="6">
        <v>40</v>
      </c>
      <c r="AJ27" s="6">
        <v>22</v>
      </c>
      <c r="AK27" s="6">
        <v>50</v>
      </c>
      <c r="AL27" s="6">
        <v>125</v>
      </c>
      <c r="AM27" s="6"/>
      <c r="AN27" s="118">
        <v>72</v>
      </c>
      <c r="AO27" s="35">
        <v>75</v>
      </c>
      <c r="AP27" s="25">
        <f>(((SUM(D27:AO27))/(AP13-0))*100)+0</f>
        <v>98.50894632206759</v>
      </c>
      <c r="AQ27" s="6"/>
      <c r="AR27" s="99" t="s">
        <v>96</v>
      </c>
      <c r="AS27" s="30">
        <v>12.5</v>
      </c>
      <c r="AT27" s="31">
        <f t="shared" si="0"/>
        <v>12.5</v>
      </c>
      <c r="AV27" s="38">
        <f t="shared" si="1"/>
        <v>98.50894632206759</v>
      </c>
      <c r="AW27" s="40"/>
      <c r="AX27" s="40"/>
      <c r="AY27" s="40"/>
      <c r="AZ27" s="40"/>
      <c r="BA27" s="40"/>
      <c r="BB27" s="40"/>
      <c r="BC27" s="40"/>
      <c r="BD27" s="40"/>
    </row>
    <row r="28" spans="1:81" s="1" customFormat="1" ht="15" customHeight="1">
      <c r="A28" s="99" t="s">
        <v>97</v>
      </c>
      <c r="B28" s="6"/>
      <c r="C28" s="87"/>
      <c r="D28" s="6">
        <v>40</v>
      </c>
      <c r="E28" s="91">
        <v>50</v>
      </c>
      <c r="F28" s="6">
        <v>40</v>
      </c>
      <c r="G28" s="6">
        <v>20</v>
      </c>
      <c r="H28" s="6">
        <v>15</v>
      </c>
      <c r="I28" s="6">
        <v>15</v>
      </c>
      <c r="J28" s="6">
        <v>38</v>
      </c>
      <c r="K28" s="91">
        <v>122</v>
      </c>
      <c r="L28" s="91">
        <v>43</v>
      </c>
      <c r="M28" s="6">
        <v>20</v>
      </c>
      <c r="N28" s="6">
        <v>45</v>
      </c>
      <c r="O28" s="6">
        <v>30</v>
      </c>
      <c r="P28" s="6">
        <v>40</v>
      </c>
      <c r="Q28" s="6">
        <v>40</v>
      </c>
      <c r="R28" s="101">
        <v>20</v>
      </c>
      <c r="S28" s="91">
        <v>46</v>
      </c>
      <c r="T28" s="6">
        <v>40</v>
      </c>
      <c r="U28" s="108">
        <v>130</v>
      </c>
      <c r="V28" s="6">
        <v>90</v>
      </c>
      <c r="W28" s="6">
        <v>50</v>
      </c>
      <c r="X28" s="108">
        <v>138</v>
      </c>
      <c r="Y28" s="6">
        <v>40</v>
      </c>
      <c r="Z28" s="6">
        <v>30</v>
      </c>
      <c r="AA28" s="6">
        <v>50</v>
      </c>
      <c r="AB28" s="91">
        <v>42</v>
      </c>
      <c r="AC28" s="91">
        <v>50</v>
      </c>
      <c r="AD28" s="91">
        <v>50</v>
      </c>
      <c r="AE28" s="91">
        <v>41</v>
      </c>
      <c r="AF28" s="6">
        <v>30</v>
      </c>
      <c r="AG28" s="91">
        <v>95</v>
      </c>
      <c r="AH28" s="6" t="s">
        <v>11</v>
      </c>
      <c r="AI28" s="102">
        <v>0</v>
      </c>
      <c r="AJ28" s="6">
        <v>25</v>
      </c>
      <c r="AK28" s="6">
        <v>50</v>
      </c>
      <c r="AL28" s="6">
        <v>125</v>
      </c>
      <c r="AM28" s="6"/>
      <c r="AN28" s="118">
        <v>74</v>
      </c>
      <c r="AO28" s="35"/>
      <c r="AP28" s="25">
        <f>(((SUM(D28:AO28))/(AP13-0))*100)+0</f>
        <v>88.17097415506959</v>
      </c>
      <c r="AQ28" s="6"/>
      <c r="AR28" s="99" t="s">
        <v>97</v>
      </c>
      <c r="AS28" s="30">
        <v>12.5</v>
      </c>
      <c r="AT28" s="31">
        <f t="shared" si="0"/>
        <v>12.5</v>
      </c>
      <c r="AU28" s="2"/>
      <c r="AV28" s="38">
        <f t="shared" si="1"/>
        <v>88.17097415506959</v>
      </c>
      <c r="AW28" s="40"/>
      <c r="AX28" s="40"/>
      <c r="AY28" s="40"/>
      <c r="AZ28" s="40"/>
      <c r="BA28" s="40"/>
      <c r="BB28" s="40"/>
      <c r="BC28" s="40"/>
      <c r="BD28" s="40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56" ht="15" customHeight="1">
      <c r="A29" s="99" t="s">
        <v>98</v>
      </c>
      <c r="B29" s="6"/>
      <c r="C29" s="87"/>
      <c r="D29" s="6">
        <v>40</v>
      </c>
      <c r="E29" s="91">
        <v>50</v>
      </c>
      <c r="F29" s="6">
        <v>40</v>
      </c>
      <c r="G29" s="6">
        <v>20</v>
      </c>
      <c r="H29" s="6">
        <v>15</v>
      </c>
      <c r="I29" s="6">
        <v>15</v>
      </c>
      <c r="J29" s="6">
        <v>45</v>
      </c>
      <c r="K29" s="91">
        <v>145</v>
      </c>
      <c r="L29" s="91">
        <v>43</v>
      </c>
      <c r="M29" s="6">
        <v>20</v>
      </c>
      <c r="N29" s="6">
        <v>45</v>
      </c>
      <c r="O29" s="6">
        <v>30</v>
      </c>
      <c r="P29" s="6">
        <v>40</v>
      </c>
      <c r="Q29" s="6">
        <v>40</v>
      </c>
      <c r="R29" s="91">
        <v>44</v>
      </c>
      <c r="S29" s="91">
        <v>47</v>
      </c>
      <c r="T29" s="6">
        <v>40</v>
      </c>
      <c r="U29" s="108">
        <v>158</v>
      </c>
      <c r="V29" s="6">
        <v>100</v>
      </c>
      <c r="W29" s="6">
        <v>50</v>
      </c>
      <c r="X29" s="108">
        <v>145</v>
      </c>
      <c r="Y29" s="6">
        <v>40</v>
      </c>
      <c r="Z29" s="6">
        <v>30</v>
      </c>
      <c r="AA29" s="6">
        <v>50</v>
      </c>
      <c r="AB29" s="91">
        <v>44</v>
      </c>
      <c r="AC29" s="91">
        <v>50</v>
      </c>
      <c r="AD29" s="91">
        <v>50</v>
      </c>
      <c r="AE29" s="91">
        <v>50</v>
      </c>
      <c r="AF29" s="6">
        <v>30</v>
      </c>
      <c r="AG29" s="91">
        <v>93</v>
      </c>
      <c r="AH29" s="6" t="s">
        <v>11</v>
      </c>
      <c r="AI29" s="6">
        <v>57</v>
      </c>
      <c r="AJ29" s="6">
        <v>25</v>
      </c>
      <c r="AK29" s="6">
        <v>50</v>
      </c>
      <c r="AL29" s="6">
        <v>125</v>
      </c>
      <c r="AM29" s="6"/>
      <c r="AN29" s="118">
        <v>87</v>
      </c>
      <c r="AO29" s="35"/>
      <c r="AP29" s="25">
        <f>(((SUM(D29:AO29))/(AP13-0))*100)+0</f>
        <v>97.0675944333996</v>
      </c>
      <c r="AQ29" s="6"/>
      <c r="AR29" s="99" t="s">
        <v>98</v>
      </c>
      <c r="AS29" s="30">
        <v>12.5</v>
      </c>
      <c r="AT29" s="31">
        <f t="shared" si="0"/>
        <v>12.5</v>
      </c>
      <c r="AU29" s="2"/>
      <c r="AV29" s="38">
        <f t="shared" si="1"/>
        <v>97.0675944333996</v>
      </c>
      <c r="AW29" s="40"/>
      <c r="AX29" s="40"/>
      <c r="AY29" s="40"/>
      <c r="AZ29" s="40"/>
      <c r="BA29" s="40"/>
      <c r="BB29" s="40"/>
      <c r="BC29" s="40"/>
      <c r="BD29" s="40"/>
    </row>
    <row r="30" spans="1:56" ht="15" customHeight="1">
      <c r="A30" s="99" t="s">
        <v>99</v>
      </c>
      <c r="B30" s="6"/>
      <c r="C30" s="87"/>
      <c r="D30" s="6">
        <v>40</v>
      </c>
      <c r="E30" s="91">
        <v>48</v>
      </c>
      <c r="F30" s="6">
        <v>40</v>
      </c>
      <c r="G30" s="6">
        <v>20</v>
      </c>
      <c r="H30" s="6">
        <v>15</v>
      </c>
      <c r="I30" s="6">
        <v>15</v>
      </c>
      <c r="J30" s="6">
        <v>44</v>
      </c>
      <c r="K30" s="91">
        <v>131</v>
      </c>
      <c r="L30" s="91">
        <v>47</v>
      </c>
      <c r="M30" s="6">
        <v>19</v>
      </c>
      <c r="N30" s="6">
        <v>45</v>
      </c>
      <c r="O30" s="6">
        <v>30</v>
      </c>
      <c r="P30" s="6">
        <v>40</v>
      </c>
      <c r="Q30" s="6">
        <v>40</v>
      </c>
      <c r="R30" s="91">
        <v>36</v>
      </c>
      <c r="S30" s="91">
        <v>42</v>
      </c>
      <c r="T30" s="6">
        <v>40</v>
      </c>
      <c r="U30" s="108">
        <v>146</v>
      </c>
      <c r="V30" s="6">
        <v>100</v>
      </c>
      <c r="W30" s="6">
        <v>50</v>
      </c>
      <c r="X30" s="108">
        <v>139</v>
      </c>
      <c r="Y30" s="6">
        <v>40</v>
      </c>
      <c r="Z30" s="6">
        <v>30</v>
      </c>
      <c r="AA30" s="6">
        <v>50</v>
      </c>
      <c r="AB30" s="101">
        <v>48</v>
      </c>
      <c r="AC30" s="101">
        <v>44</v>
      </c>
      <c r="AD30" s="101">
        <v>49</v>
      </c>
      <c r="AE30" s="91">
        <v>46</v>
      </c>
      <c r="AF30" s="102">
        <v>0</v>
      </c>
      <c r="AG30" s="91">
        <v>83</v>
      </c>
      <c r="AH30" s="6" t="s">
        <v>11</v>
      </c>
      <c r="AI30" s="6">
        <v>42</v>
      </c>
      <c r="AJ30" s="6">
        <v>22</v>
      </c>
      <c r="AK30" s="6">
        <v>50</v>
      </c>
      <c r="AL30" s="6">
        <v>125</v>
      </c>
      <c r="AM30" s="6"/>
      <c r="AN30" s="118">
        <v>77</v>
      </c>
      <c r="AO30" s="35">
        <v>75</v>
      </c>
      <c r="AP30" s="25">
        <f>(((SUM(D30:AO30))/(AP13-0))*100)+0</f>
        <v>94.83101391650099</v>
      </c>
      <c r="AQ30" s="6"/>
      <c r="AR30" s="99" t="s">
        <v>99</v>
      </c>
      <c r="AS30" s="30">
        <v>12.5</v>
      </c>
      <c r="AT30" s="31">
        <f t="shared" si="0"/>
        <v>12.5</v>
      </c>
      <c r="AV30" s="38">
        <f t="shared" si="1"/>
        <v>94.83101391650099</v>
      </c>
      <c r="AW30" s="40"/>
      <c r="AX30" s="40"/>
      <c r="AY30" s="40"/>
      <c r="AZ30" s="40"/>
      <c r="BA30" s="40"/>
      <c r="BB30" s="40"/>
      <c r="BC30" s="40"/>
      <c r="BD30" s="40"/>
    </row>
    <row r="31" spans="1:81" s="1" customFormat="1" ht="15" customHeight="1">
      <c r="A31" s="99" t="s">
        <v>100</v>
      </c>
      <c r="B31" s="6"/>
      <c r="C31" s="87"/>
      <c r="D31" s="6">
        <v>40</v>
      </c>
      <c r="E31" s="91">
        <v>50</v>
      </c>
      <c r="F31" s="6">
        <v>40</v>
      </c>
      <c r="G31" s="6">
        <v>20</v>
      </c>
      <c r="H31" s="6">
        <v>15</v>
      </c>
      <c r="I31" s="6">
        <v>15</v>
      </c>
      <c r="J31" s="6">
        <v>44</v>
      </c>
      <c r="K31" s="91">
        <v>148</v>
      </c>
      <c r="L31" s="101">
        <v>47</v>
      </c>
      <c r="M31" s="6">
        <v>20</v>
      </c>
      <c r="N31" s="6">
        <v>45</v>
      </c>
      <c r="O31" s="6">
        <v>30</v>
      </c>
      <c r="P31" s="6">
        <v>40</v>
      </c>
      <c r="Q31" s="6">
        <v>40</v>
      </c>
      <c r="R31" s="91">
        <v>50</v>
      </c>
      <c r="S31" s="91">
        <v>48</v>
      </c>
      <c r="T31" s="6">
        <v>40</v>
      </c>
      <c r="U31" s="108">
        <v>150</v>
      </c>
      <c r="V31" s="6">
        <v>100</v>
      </c>
      <c r="W31" s="6">
        <v>50</v>
      </c>
      <c r="X31" s="108">
        <v>143</v>
      </c>
      <c r="Y31" s="6">
        <v>40</v>
      </c>
      <c r="Z31" s="6">
        <v>30</v>
      </c>
      <c r="AA31" s="6">
        <v>50</v>
      </c>
      <c r="AB31" s="91">
        <v>35</v>
      </c>
      <c r="AC31" s="91">
        <v>48</v>
      </c>
      <c r="AD31" s="91">
        <v>45</v>
      </c>
      <c r="AE31" s="91">
        <v>44</v>
      </c>
      <c r="AF31" s="6">
        <v>30</v>
      </c>
      <c r="AG31" s="91">
        <v>100</v>
      </c>
      <c r="AH31" s="6" t="s">
        <v>11</v>
      </c>
      <c r="AI31" s="6">
        <v>39</v>
      </c>
      <c r="AJ31" s="6">
        <v>20</v>
      </c>
      <c r="AK31" s="6">
        <v>50</v>
      </c>
      <c r="AL31" s="6">
        <v>125</v>
      </c>
      <c r="AM31" s="6"/>
      <c r="AN31" s="118">
        <v>68</v>
      </c>
      <c r="AO31" s="35"/>
      <c r="AP31" s="25">
        <f>(((SUM(D31:AO31))/(AP13-0))*100)+0</f>
        <v>94.38369781312127</v>
      </c>
      <c r="AQ31" s="6"/>
      <c r="AR31" s="99" t="s">
        <v>100</v>
      </c>
      <c r="AS31" s="30">
        <v>12.5</v>
      </c>
      <c r="AT31" s="31">
        <f t="shared" si="0"/>
        <v>12.5</v>
      </c>
      <c r="AU31" s="2"/>
      <c r="AV31" s="38">
        <f t="shared" si="1"/>
        <v>94.38369781312127</v>
      </c>
      <c r="AW31" s="40"/>
      <c r="AX31" s="40"/>
      <c r="AY31" s="40"/>
      <c r="AZ31" s="40"/>
      <c r="BA31" s="40"/>
      <c r="BB31" s="40"/>
      <c r="BC31" s="40"/>
      <c r="BD31" s="40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56" ht="15" customHeight="1">
      <c r="A32" s="99" t="s">
        <v>101</v>
      </c>
      <c r="B32" s="6"/>
      <c r="C32" s="87"/>
      <c r="D32" s="6">
        <v>40</v>
      </c>
      <c r="E32" s="91">
        <v>50</v>
      </c>
      <c r="F32" s="6">
        <v>45</v>
      </c>
      <c r="G32" s="6">
        <v>20</v>
      </c>
      <c r="H32" s="6">
        <v>15</v>
      </c>
      <c r="I32" s="6">
        <v>15</v>
      </c>
      <c r="J32" s="6">
        <v>45</v>
      </c>
      <c r="K32" s="91">
        <v>142</v>
      </c>
      <c r="L32" s="91">
        <v>45</v>
      </c>
      <c r="M32" s="6">
        <v>20</v>
      </c>
      <c r="N32" s="6">
        <v>45</v>
      </c>
      <c r="O32" s="6">
        <v>30</v>
      </c>
      <c r="P32" s="6">
        <v>40</v>
      </c>
      <c r="Q32" s="6">
        <v>40</v>
      </c>
      <c r="R32" s="91">
        <v>45</v>
      </c>
      <c r="S32" s="91">
        <v>50</v>
      </c>
      <c r="T32" s="6">
        <v>40</v>
      </c>
      <c r="U32" s="108">
        <v>156</v>
      </c>
      <c r="V32" s="6">
        <v>100</v>
      </c>
      <c r="W32" s="6">
        <v>50</v>
      </c>
      <c r="X32" s="108">
        <v>147</v>
      </c>
      <c r="Y32" s="6">
        <v>40</v>
      </c>
      <c r="Z32" s="6">
        <v>30</v>
      </c>
      <c r="AA32" s="6">
        <v>50</v>
      </c>
      <c r="AB32" s="91">
        <v>44</v>
      </c>
      <c r="AC32" s="91">
        <v>50</v>
      </c>
      <c r="AD32" s="91">
        <v>50</v>
      </c>
      <c r="AE32" s="91">
        <v>44</v>
      </c>
      <c r="AF32" s="6">
        <v>30</v>
      </c>
      <c r="AG32" s="91">
        <v>95</v>
      </c>
      <c r="AH32" s="6" t="s">
        <v>11</v>
      </c>
      <c r="AI32" s="6">
        <v>48</v>
      </c>
      <c r="AJ32" s="6">
        <v>22</v>
      </c>
      <c r="AK32" s="6">
        <v>50</v>
      </c>
      <c r="AL32" s="6">
        <v>125</v>
      </c>
      <c r="AM32" s="6"/>
      <c r="AN32" s="118">
        <v>79</v>
      </c>
      <c r="AO32" s="35">
        <v>50</v>
      </c>
      <c r="AP32" s="25">
        <f>(((SUM(D32:AO32))/(AP13-0))*100)+0</f>
        <v>98.75745526838966</v>
      </c>
      <c r="AQ32" s="6"/>
      <c r="AR32" s="99" t="s">
        <v>101</v>
      </c>
      <c r="AS32" s="30">
        <v>12.5</v>
      </c>
      <c r="AT32" s="31">
        <f t="shared" si="0"/>
        <v>12.5</v>
      </c>
      <c r="AV32" s="38">
        <f t="shared" si="1"/>
        <v>98.75745526838966</v>
      </c>
      <c r="AW32" s="40"/>
      <c r="AX32" s="40"/>
      <c r="AY32" s="40"/>
      <c r="AZ32" s="40"/>
      <c r="BA32" s="40"/>
      <c r="BB32" s="40"/>
      <c r="BC32" s="40"/>
      <c r="BD32" s="40"/>
    </row>
    <row r="33" spans="1:56" ht="16.5" customHeight="1">
      <c r="A33" s="99" t="s">
        <v>102</v>
      </c>
      <c r="B33" s="6"/>
      <c r="C33" s="87"/>
      <c r="D33" s="6">
        <v>30</v>
      </c>
      <c r="E33" s="91">
        <v>42</v>
      </c>
      <c r="F33" s="6">
        <v>10</v>
      </c>
      <c r="G33" s="6">
        <v>20</v>
      </c>
      <c r="H33" s="6">
        <v>15</v>
      </c>
      <c r="I33" s="6">
        <v>15</v>
      </c>
      <c r="J33" s="6">
        <v>29</v>
      </c>
      <c r="K33" s="91">
        <v>140</v>
      </c>
      <c r="L33" s="91">
        <v>45</v>
      </c>
      <c r="M33" s="6">
        <v>20</v>
      </c>
      <c r="N33" s="6">
        <v>45</v>
      </c>
      <c r="O33" s="6">
        <v>30</v>
      </c>
      <c r="P33" s="6">
        <v>40</v>
      </c>
      <c r="Q33" s="6">
        <v>20</v>
      </c>
      <c r="R33" s="91">
        <v>47</v>
      </c>
      <c r="S33" s="91">
        <v>44</v>
      </c>
      <c r="T33" s="6">
        <v>40</v>
      </c>
      <c r="U33" s="108">
        <v>138</v>
      </c>
      <c r="V33" s="6">
        <v>80</v>
      </c>
      <c r="W33" s="6">
        <v>50</v>
      </c>
      <c r="X33" s="108">
        <v>146</v>
      </c>
      <c r="Y33" s="6">
        <v>40</v>
      </c>
      <c r="Z33" s="6">
        <v>30</v>
      </c>
      <c r="AA33" s="6">
        <v>45</v>
      </c>
      <c r="AB33" s="91">
        <v>46</v>
      </c>
      <c r="AC33" s="91">
        <v>50</v>
      </c>
      <c r="AD33" s="91">
        <v>50</v>
      </c>
      <c r="AE33" s="91">
        <v>34</v>
      </c>
      <c r="AF33" s="6">
        <v>30</v>
      </c>
      <c r="AG33" s="91">
        <v>93</v>
      </c>
      <c r="AH33" s="6" t="s">
        <v>11</v>
      </c>
      <c r="AI33" s="102">
        <v>0</v>
      </c>
      <c r="AJ33" s="6">
        <v>25</v>
      </c>
      <c r="AK33" s="6">
        <v>50</v>
      </c>
      <c r="AL33" s="6">
        <v>125</v>
      </c>
      <c r="AM33" s="6"/>
      <c r="AN33" s="118">
        <v>81</v>
      </c>
      <c r="AO33" s="35"/>
      <c r="AP33" s="25">
        <f>(((SUM(D33:AO33))/(AP13-0))*100)+0</f>
        <v>86.72962226640159</v>
      </c>
      <c r="AQ33" s="6"/>
      <c r="AR33" s="99" t="s">
        <v>102</v>
      </c>
      <c r="AS33" s="30">
        <v>12.5</v>
      </c>
      <c r="AT33" s="31">
        <f t="shared" si="0"/>
        <v>12.5</v>
      </c>
      <c r="AV33" s="38">
        <f t="shared" si="1"/>
        <v>86.72962226640159</v>
      </c>
      <c r="AW33" s="40"/>
      <c r="AX33" s="40"/>
      <c r="AY33" s="40"/>
      <c r="AZ33" s="40"/>
      <c r="BA33" s="40"/>
      <c r="BB33" s="40"/>
      <c r="BC33" s="40"/>
      <c r="BD33" s="40"/>
    </row>
    <row r="34" spans="1:56" ht="15" customHeight="1">
      <c r="A34" s="99" t="s">
        <v>103</v>
      </c>
      <c r="B34" s="6"/>
      <c r="C34" s="87"/>
      <c r="D34" s="6">
        <v>40</v>
      </c>
      <c r="E34" s="91">
        <v>45</v>
      </c>
      <c r="F34" s="6">
        <v>45</v>
      </c>
      <c r="G34" s="6">
        <v>20</v>
      </c>
      <c r="H34" s="6">
        <v>15</v>
      </c>
      <c r="I34" s="6">
        <v>13</v>
      </c>
      <c r="J34" s="6">
        <v>40</v>
      </c>
      <c r="K34" s="91">
        <v>145</v>
      </c>
      <c r="L34" s="91">
        <v>49</v>
      </c>
      <c r="M34" s="6">
        <v>20</v>
      </c>
      <c r="N34" s="6">
        <v>45</v>
      </c>
      <c r="O34" s="6">
        <v>30</v>
      </c>
      <c r="P34" s="6">
        <v>40</v>
      </c>
      <c r="Q34" s="6">
        <v>40</v>
      </c>
      <c r="R34" s="91">
        <v>47</v>
      </c>
      <c r="S34" s="91">
        <v>44</v>
      </c>
      <c r="T34" s="6">
        <v>40</v>
      </c>
      <c r="U34" s="108">
        <v>147</v>
      </c>
      <c r="V34" s="6">
        <v>100</v>
      </c>
      <c r="W34" s="6">
        <v>50</v>
      </c>
      <c r="X34" s="108">
        <v>144</v>
      </c>
      <c r="Y34" s="6">
        <v>40</v>
      </c>
      <c r="Z34" s="6">
        <v>30</v>
      </c>
      <c r="AA34" s="6">
        <v>50</v>
      </c>
      <c r="AB34" s="91">
        <v>49</v>
      </c>
      <c r="AC34" s="91">
        <v>50</v>
      </c>
      <c r="AD34" s="91">
        <v>47</v>
      </c>
      <c r="AE34" s="91">
        <v>46</v>
      </c>
      <c r="AF34" s="6">
        <v>30</v>
      </c>
      <c r="AG34" s="91">
        <v>91</v>
      </c>
      <c r="AH34" s="6" t="s">
        <v>11</v>
      </c>
      <c r="AI34" s="6">
        <v>55</v>
      </c>
      <c r="AJ34" s="6">
        <v>25</v>
      </c>
      <c r="AK34" s="6">
        <v>45</v>
      </c>
      <c r="AL34" s="6">
        <v>125</v>
      </c>
      <c r="AM34" s="6"/>
      <c r="AN34" s="118">
        <v>86</v>
      </c>
      <c r="AO34" s="35"/>
      <c r="AP34" s="25">
        <f>(((SUM(D34:AO34))/(AP13-0))*100)+0</f>
        <v>95.82504970178927</v>
      </c>
      <c r="AQ34" s="6"/>
      <c r="AR34" s="99" t="s">
        <v>103</v>
      </c>
      <c r="AS34" s="30">
        <v>12.5</v>
      </c>
      <c r="AT34" s="31">
        <f t="shared" si="0"/>
        <v>12.5</v>
      </c>
      <c r="AV34" s="38">
        <f t="shared" si="1"/>
        <v>95.82504970178927</v>
      </c>
      <c r="AW34" s="40"/>
      <c r="AX34" s="40"/>
      <c r="AY34" s="40"/>
      <c r="AZ34" s="40"/>
      <c r="BA34" s="40"/>
      <c r="BB34" s="40"/>
      <c r="BC34" s="40"/>
      <c r="BD34" s="40"/>
    </row>
    <row r="35" spans="1:56" s="2" customFormat="1" ht="15" customHeight="1">
      <c r="A35" s="99" t="s">
        <v>104</v>
      </c>
      <c r="B35" s="6"/>
      <c r="C35" s="87"/>
      <c r="D35" s="6">
        <v>40</v>
      </c>
      <c r="E35" s="91">
        <v>45</v>
      </c>
      <c r="F35" s="6">
        <v>40</v>
      </c>
      <c r="G35" s="6">
        <v>20</v>
      </c>
      <c r="H35" s="6">
        <v>15</v>
      </c>
      <c r="I35" s="6">
        <v>15</v>
      </c>
      <c r="J35" s="6">
        <v>45</v>
      </c>
      <c r="K35" s="91">
        <v>137</v>
      </c>
      <c r="L35" s="91">
        <v>49</v>
      </c>
      <c r="M35" s="6">
        <v>20</v>
      </c>
      <c r="N35" s="6">
        <v>45</v>
      </c>
      <c r="O35" s="6">
        <v>30</v>
      </c>
      <c r="P35" s="6">
        <v>40</v>
      </c>
      <c r="Q35" s="6">
        <v>40</v>
      </c>
      <c r="R35" s="91">
        <v>47</v>
      </c>
      <c r="S35" s="91">
        <v>50</v>
      </c>
      <c r="T35" s="6">
        <v>40</v>
      </c>
      <c r="U35" s="108">
        <v>140</v>
      </c>
      <c r="V35" s="6">
        <v>95</v>
      </c>
      <c r="W35" s="6">
        <v>50</v>
      </c>
      <c r="X35" s="108">
        <v>119</v>
      </c>
      <c r="Y35" s="6">
        <v>40</v>
      </c>
      <c r="Z35" s="6">
        <v>30</v>
      </c>
      <c r="AA35" s="6">
        <v>50</v>
      </c>
      <c r="AB35" s="91">
        <v>48</v>
      </c>
      <c r="AC35" s="91">
        <v>50</v>
      </c>
      <c r="AD35" s="91">
        <v>50</v>
      </c>
      <c r="AE35" s="91">
        <v>44</v>
      </c>
      <c r="AF35" s="6">
        <v>30</v>
      </c>
      <c r="AG35" s="91">
        <v>92</v>
      </c>
      <c r="AH35" s="6" t="s">
        <v>11</v>
      </c>
      <c r="AI35" s="6">
        <v>45</v>
      </c>
      <c r="AJ35" s="6">
        <v>25</v>
      </c>
      <c r="AK35" s="6">
        <v>50</v>
      </c>
      <c r="AL35" s="6">
        <v>125</v>
      </c>
      <c r="AM35" s="6"/>
      <c r="AN35" s="118">
        <v>77</v>
      </c>
      <c r="AO35" s="35"/>
      <c r="AP35" s="25">
        <f>(((SUM(D35:AO35))/(AP13-0))*100)+0</f>
        <v>93.33996023856858</v>
      </c>
      <c r="AQ35" s="6"/>
      <c r="AR35" s="99" t="s">
        <v>104</v>
      </c>
      <c r="AS35" s="30">
        <v>12.5</v>
      </c>
      <c r="AT35" s="31">
        <f t="shared" si="0"/>
        <v>12.5</v>
      </c>
      <c r="AV35" s="38">
        <f t="shared" si="1"/>
        <v>93.33996023856858</v>
      </c>
      <c r="AW35" s="40"/>
      <c r="AX35" s="40"/>
      <c r="AY35" s="40"/>
      <c r="AZ35" s="40"/>
      <c r="BA35" s="40"/>
      <c r="BB35" s="40"/>
      <c r="BC35" s="40"/>
      <c r="BD35" s="40"/>
    </row>
    <row r="36" spans="1:56" ht="15" customHeight="1">
      <c r="A36" s="6"/>
      <c r="B36" s="6"/>
      <c r="C36" s="27" t="s">
        <v>30</v>
      </c>
      <c r="D36" s="6"/>
      <c r="E36" s="6">
        <v>0.5</v>
      </c>
      <c r="F36" s="6"/>
      <c r="G36" s="6"/>
      <c r="H36" s="6"/>
      <c r="I36" s="6"/>
      <c r="J36" s="6"/>
      <c r="K36" s="6">
        <v>3</v>
      </c>
      <c r="L36" s="6">
        <v>1</v>
      </c>
      <c r="M36" s="6"/>
      <c r="N36" s="6"/>
      <c r="O36" s="6"/>
      <c r="P36" s="6"/>
      <c r="Q36" s="6"/>
      <c r="R36" s="6">
        <v>1</v>
      </c>
      <c r="S36" s="6">
        <v>1</v>
      </c>
      <c r="T36" s="6"/>
      <c r="U36" s="108"/>
      <c r="V36" s="6"/>
      <c r="W36" s="6"/>
      <c r="X36" s="108"/>
      <c r="Y36" s="6"/>
      <c r="Z36" s="6"/>
      <c r="AA36" s="6"/>
      <c r="AB36" s="6">
        <v>1</v>
      </c>
      <c r="AC36" s="6">
        <v>1</v>
      </c>
      <c r="AD36" s="6">
        <v>1</v>
      </c>
      <c r="AE36" s="6">
        <v>1</v>
      </c>
      <c r="AF36" s="6"/>
      <c r="AG36" s="6">
        <v>2</v>
      </c>
      <c r="AH36" s="6"/>
      <c r="AI36" s="6"/>
      <c r="AJ36" s="6"/>
      <c r="AK36" s="6"/>
      <c r="AL36" s="6"/>
      <c r="AM36" s="6"/>
      <c r="AN36" s="118"/>
      <c r="AO36" s="25"/>
      <c r="AP36" s="25"/>
      <c r="AQ36" s="6"/>
      <c r="AR36" s="6"/>
      <c r="AS36" s="49" t="s">
        <v>16</v>
      </c>
      <c r="AT36" s="55">
        <f>SUM(B36:AO36)</f>
        <v>12.5</v>
      </c>
      <c r="AV36"/>
      <c r="AW36"/>
      <c r="AX36"/>
      <c r="AY36"/>
      <c r="AZ36"/>
      <c r="BA36"/>
      <c r="BB36"/>
      <c r="BC36"/>
      <c r="BD36"/>
    </row>
    <row r="37" spans="1:81" s="7" customFormat="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8"/>
      <c r="V37" s="6"/>
      <c r="W37" s="6"/>
      <c r="X37" s="108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18"/>
      <c r="AO37" s="46"/>
      <c r="AP37" s="46"/>
      <c r="AQ37" s="6"/>
      <c r="AR37" s="6"/>
      <c r="AS37" s="6"/>
      <c r="AT37" s="6"/>
      <c r="AV37" s="46"/>
      <c r="AW37" s="46"/>
      <c r="AX37" s="46"/>
      <c r="AY37" s="46"/>
      <c r="AZ37" s="46"/>
      <c r="BA37" s="46"/>
      <c r="BB37" s="46"/>
      <c r="BC37" s="46"/>
      <c r="BD37" s="4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</sheetData>
  <mergeCells count="10">
    <mergeCell ref="F1:M1"/>
    <mergeCell ref="BD11:BD13"/>
    <mergeCell ref="BB11:BB13"/>
    <mergeCell ref="AX11:AX13"/>
    <mergeCell ref="AY11:AY13"/>
    <mergeCell ref="AZ11:AZ13"/>
    <mergeCell ref="BC11:BC13"/>
    <mergeCell ref="BA11:BA13"/>
    <mergeCell ref="AV11:AV13"/>
    <mergeCell ref="AW11:AW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9"/>
  <sheetViews>
    <sheetView tabSelected="1" workbookViewId="0" topLeftCell="W12">
      <selection activeCell="B14" sqref="B14:B37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5" width="5.421875" style="3" customWidth="1"/>
    <col min="6" max="12" width="5.421875" style="26" customWidth="1"/>
    <col min="13" max="18" width="5.421875" style="4" customWidth="1"/>
    <col min="19" max="19" width="5.421875" style="13" customWidth="1"/>
    <col min="20" max="20" width="4.57421875" style="13" customWidth="1"/>
    <col min="21" max="31" width="4.28125" style="4" customWidth="1"/>
    <col min="32" max="32" width="4.8515625" style="4" customWidth="1"/>
    <col min="33" max="33" width="8.00390625" style="13" customWidth="1"/>
    <col min="34" max="34" width="16.57421875" style="3" customWidth="1"/>
    <col min="35" max="35" width="9.00390625" style="3" customWidth="1"/>
    <col min="36" max="36" width="16.140625" style="21" customWidth="1"/>
    <col min="37" max="37" width="10.57421875" style="21" customWidth="1"/>
    <col min="38" max="38" width="12.7109375" style="28" customWidth="1"/>
    <col min="39" max="39" width="1.421875" style="0" customWidth="1"/>
    <col min="40" max="45" width="5.7109375" style="4" customWidth="1"/>
    <col min="46" max="46" width="15.00390625" style="4" customWidth="1"/>
    <col min="47" max="47" width="5.7109375" style="4" customWidth="1"/>
    <col min="48" max="48" width="19.140625" style="4" customWidth="1"/>
    <col min="49" max="73" width="9.140625" style="2" customWidth="1"/>
  </cols>
  <sheetData>
    <row r="1" spans="4:73" ht="27.75" customHeight="1">
      <c r="D1" s="6"/>
      <c r="F1" s="120" t="s">
        <v>43</v>
      </c>
      <c r="G1" s="120"/>
      <c r="H1" s="120"/>
      <c r="I1" s="120"/>
      <c r="J1" s="120"/>
      <c r="K1" s="120"/>
      <c r="L1" s="120"/>
      <c r="M1" s="56"/>
      <c r="N1" s="71"/>
      <c r="O1" s="2"/>
      <c r="P1" s="2"/>
      <c r="Q1" s="2"/>
      <c r="R1" s="2"/>
      <c r="S1" s="68"/>
      <c r="T1" s="6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/>
      <c r="AG1" s="2"/>
      <c r="AH1"/>
      <c r="AI1"/>
      <c r="AJ1"/>
      <c r="AK1"/>
      <c r="AL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33" ht="12.75">
      <c r="A2" s="15"/>
      <c r="B2" s="16" t="s">
        <v>0</v>
      </c>
      <c r="C2" s="4"/>
      <c r="D2" s="4"/>
      <c r="E2" s="4"/>
      <c r="S2" s="10"/>
      <c r="T2" s="10"/>
      <c r="AG2" s="10"/>
    </row>
    <row r="3" spans="1:33" ht="12.75">
      <c r="A3" s="10" t="s">
        <v>11</v>
      </c>
      <c r="B3" s="16" t="s">
        <v>13</v>
      </c>
      <c r="C3" s="4"/>
      <c r="D3" s="4"/>
      <c r="E3" s="4"/>
      <c r="S3" s="10"/>
      <c r="T3" s="10"/>
      <c r="AG3" s="10"/>
    </row>
    <row r="4" spans="1:33" ht="12.75">
      <c r="A4" s="24"/>
      <c r="B4" s="16" t="s">
        <v>8</v>
      </c>
      <c r="C4" s="4"/>
      <c r="D4" s="4"/>
      <c r="E4" s="4"/>
      <c r="S4" s="10"/>
      <c r="T4" s="10"/>
      <c r="AG4" s="10"/>
    </row>
    <row r="5" spans="1:33" ht="12.75">
      <c r="A5" s="14"/>
      <c r="B5" s="16" t="s">
        <v>2</v>
      </c>
      <c r="C5" s="4"/>
      <c r="D5" s="4"/>
      <c r="E5" s="4"/>
      <c r="S5" s="10"/>
      <c r="T5" s="10"/>
      <c r="AG5" s="10"/>
    </row>
    <row r="6" spans="1:33" ht="12.75">
      <c r="A6" s="22"/>
      <c r="B6" s="16" t="s">
        <v>7</v>
      </c>
      <c r="C6" s="4"/>
      <c r="D6" s="4"/>
      <c r="E6" s="4"/>
      <c r="S6" s="10"/>
      <c r="T6" s="10"/>
      <c r="AG6" s="10"/>
    </row>
    <row r="7" spans="1:33" ht="12.75">
      <c r="A7" s="20"/>
      <c r="B7" s="16" t="s">
        <v>6</v>
      </c>
      <c r="C7" s="4"/>
      <c r="D7" s="4"/>
      <c r="E7" s="4"/>
      <c r="S7" s="10"/>
      <c r="T7" s="10"/>
      <c r="AG7" s="10"/>
    </row>
    <row r="8" spans="1:33" ht="12.75">
      <c r="A8" s="17"/>
      <c r="B8" s="16" t="s">
        <v>12</v>
      </c>
      <c r="C8" s="4"/>
      <c r="D8" s="4"/>
      <c r="E8" s="4"/>
      <c r="S8" s="10"/>
      <c r="T8" s="10"/>
      <c r="AG8" s="10"/>
    </row>
    <row r="9" spans="1:33" ht="12.75">
      <c r="A9" s="18"/>
      <c r="B9" s="16" t="s">
        <v>3</v>
      </c>
      <c r="C9" s="4"/>
      <c r="D9" s="4"/>
      <c r="E9" s="4"/>
      <c r="S9" s="10"/>
      <c r="T9" s="10"/>
      <c r="AG9" s="10"/>
    </row>
    <row r="10" spans="1:33" ht="12.75">
      <c r="A10" s="19"/>
      <c r="B10" s="16" t="s">
        <v>4</v>
      </c>
      <c r="C10" s="4"/>
      <c r="D10" s="4"/>
      <c r="E10" s="4"/>
      <c r="S10" s="10"/>
      <c r="T10" s="10"/>
      <c r="AG10" s="10"/>
    </row>
    <row r="11" spans="1:73" s="52" customFormat="1" ht="158.25" customHeight="1">
      <c r="A11" s="6"/>
      <c r="B11" s="27"/>
      <c r="C11" s="27" t="s">
        <v>9</v>
      </c>
      <c r="D11" s="23" t="s">
        <v>141</v>
      </c>
      <c r="E11" s="23" t="s">
        <v>142</v>
      </c>
      <c r="F11" s="23" t="s">
        <v>143</v>
      </c>
      <c r="G11" s="23" t="s">
        <v>145</v>
      </c>
      <c r="H11" s="23" t="s">
        <v>154</v>
      </c>
      <c r="I11" s="88" t="s">
        <v>144</v>
      </c>
      <c r="J11" s="88" t="s">
        <v>146</v>
      </c>
      <c r="K11" s="88" t="s">
        <v>147</v>
      </c>
      <c r="L11" s="23" t="s">
        <v>148</v>
      </c>
      <c r="M11" s="23" t="s">
        <v>150</v>
      </c>
      <c r="N11" s="23" t="s">
        <v>149</v>
      </c>
      <c r="O11" s="23" t="s">
        <v>151</v>
      </c>
      <c r="P11" s="88" t="s">
        <v>152</v>
      </c>
      <c r="Q11" s="23" t="s">
        <v>153</v>
      </c>
      <c r="R11" s="23" t="s">
        <v>155</v>
      </c>
      <c r="S11" s="88" t="s">
        <v>156</v>
      </c>
      <c r="T11" s="88" t="s">
        <v>157</v>
      </c>
      <c r="U11" s="23" t="s">
        <v>161</v>
      </c>
      <c r="V11" s="23" t="s">
        <v>165</v>
      </c>
      <c r="W11" s="23" t="s">
        <v>158</v>
      </c>
      <c r="X11" s="23" t="s">
        <v>159</v>
      </c>
      <c r="Y11" s="23" t="s">
        <v>166</v>
      </c>
      <c r="Z11" s="23" t="s">
        <v>160</v>
      </c>
      <c r="AA11" s="88" t="s">
        <v>164</v>
      </c>
      <c r="AB11" s="23" t="s">
        <v>162</v>
      </c>
      <c r="AC11" s="23" t="s">
        <v>163</v>
      </c>
      <c r="AD11" s="23"/>
      <c r="AE11" s="23"/>
      <c r="AF11" s="32" t="s">
        <v>17</v>
      </c>
      <c r="AG11" s="11"/>
      <c r="AH11" s="6"/>
      <c r="AI11" s="6"/>
      <c r="AJ11" s="21"/>
      <c r="AK11" s="21"/>
      <c r="AL11" s="21"/>
      <c r="AN11" s="121" t="s">
        <v>18</v>
      </c>
      <c r="AO11" s="121" t="s">
        <v>19</v>
      </c>
      <c r="AP11" s="121" t="s">
        <v>20</v>
      </c>
      <c r="AQ11" s="121" t="s">
        <v>21</v>
      </c>
      <c r="AR11" s="121" t="s">
        <v>22</v>
      </c>
      <c r="AS11" s="121" t="s">
        <v>26</v>
      </c>
      <c r="AT11" s="123" t="s">
        <v>25</v>
      </c>
      <c r="AU11" s="121" t="s">
        <v>24</v>
      </c>
      <c r="AV11" s="121" t="s">
        <v>23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73" s="7" customFormat="1" ht="28.5" customHeight="1">
      <c r="A12" s="5"/>
      <c r="B12" s="27"/>
      <c r="C12" s="27" t="s">
        <v>10</v>
      </c>
      <c r="D12" s="48">
        <v>39367</v>
      </c>
      <c r="E12" s="48">
        <v>39370</v>
      </c>
      <c r="F12" s="48">
        <v>39372</v>
      </c>
      <c r="G12" s="48">
        <v>39367</v>
      </c>
      <c r="H12" s="48">
        <v>39366</v>
      </c>
      <c r="I12" s="89">
        <v>39367</v>
      </c>
      <c r="J12" s="89">
        <v>39374</v>
      </c>
      <c r="K12" s="89">
        <v>39374</v>
      </c>
      <c r="L12" s="48">
        <v>39372</v>
      </c>
      <c r="M12" s="48">
        <v>39377</v>
      </c>
      <c r="N12" s="48">
        <v>39379</v>
      </c>
      <c r="O12" s="48">
        <v>39378</v>
      </c>
      <c r="P12" s="89">
        <v>39381</v>
      </c>
      <c r="Q12" s="48">
        <v>39381</v>
      </c>
      <c r="R12" s="48">
        <v>39384</v>
      </c>
      <c r="S12" s="89">
        <v>39384</v>
      </c>
      <c r="T12" s="89">
        <v>39385</v>
      </c>
      <c r="U12" s="48">
        <v>39385</v>
      </c>
      <c r="V12" s="48">
        <v>39391</v>
      </c>
      <c r="W12" s="48">
        <v>39392</v>
      </c>
      <c r="X12" s="48">
        <v>39395</v>
      </c>
      <c r="Y12" s="48">
        <v>39399</v>
      </c>
      <c r="Z12" s="48">
        <v>39399</v>
      </c>
      <c r="AA12" s="89">
        <v>39402</v>
      </c>
      <c r="AB12" s="48">
        <v>39399</v>
      </c>
      <c r="AC12" s="48"/>
      <c r="AD12" s="48"/>
      <c r="AE12" s="48"/>
      <c r="AF12" s="33"/>
      <c r="AG12" s="54" t="s">
        <v>31</v>
      </c>
      <c r="AH12" s="5"/>
      <c r="AI12" s="5"/>
      <c r="AJ12" s="21" t="s">
        <v>14</v>
      </c>
      <c r="AK12" s="21"/>
      <c r="AL12" s="21"/>
      <c r="AN12" s="122"/>
      <c r="AO12" s="122"/>
      <c r="AP12" s="122"/>
      <c r="AQ12" s="122"/>
      <c r="AR12" s="122"/>
      <c r="AS12" s="122"/>
      <c r="AT12" s="124"/>
      <c r="AU12" s="122"/>
      <c r="AV12" s="122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3" s="7" customFormat="1" ht="29.25" customHeight="1" thickBot="1">
      <c r="A13" s="8" t="s">
        <v>1</v>
      </c>
      <c r="B13" s="8" t="s">
        <v>5</v>
      </c>
      <c r="C13" s="59" t="s">
        <v>29</v>
      </c>
      <c r="D13" s="9">
        <v>35</v>
      </c>
      <c r="E13" s="9">
        <v>45</v>
      </c>
      <c r="F13" s="9">
        <v>60</v>
      </c>
      <c r="G13" s="9">
        <v>50</v>
      </c>
      <c r="H13" s="9">
        <v>50</v>
      </c>
      <c r="I13" s="90">
        <v>50</v>
      </c>
      <c r="J13" s="90">
        <v>50</v>
      </c>
      <c r="K13" s="90">
        <v>100</v>
      </c>
      <c r="L13" s="9">
        <v>45</v>
      </c>
      <c r="M13" s="9">
        <v>130</v>
      </c>
      <c r="N13" s="9">
        <v>25</v>
      </c>
      <c r="O13" s="9">
        <v>50</v>
      </c>
      <c r="P13" s="90">
        <v>50</v>
      </c>
      <c r="Q13" s="9">
        <v>20</v>
      </c>
      <c r="R13" s="9">
        <v>20</v>
      </c>
      <c r="S13" s="90">
        <v>100</v>
      </c>
      <c r="T13" s="90">
        <v>50</v>
      </c>
      <c r="U13" s="9">
        <v>40</v>
      </c>
      <c r="V13" s="9">
        <v>100</v>
      </c>
      <c r="W13" s="9">
        <v>100</v>
      </c>
      <c r="X13" s="9">
        <v>225</v>
      </c>
      <c r="Y13" s="9">
        <v>50</v>
      </c>
      <c r="Z13" s="9">
        <f>100+100+150+250</f>
        <v>600</v>
      </c>
      <c r="AA13" s="90">
        <v>200</v>
      </c>
      <c r="AB13" s="9">
        <v>65</v>
      </c>
      <c r="AC13" s="9"/>
      <c r="AD13" s="9"/>
      <c r="AE13" s="9"/>
      <c r="AF13" s="34"/>
      <c r="AG13" s="12">
        <f>SUM(D13:AF13)</f>
        <v>2310</v>
      </c>
      <c r="AH13" s="8" t="s">
        <v>5</v>
      </c>
      <c r="AI13" s="8" t="s">
        <v>1</v>
      </c>
      <c r="AJ13" s="29" t="s">
        <v>49</v>
      </c>
      <c r="AK13" s="29" t="s">
        <v>48</v>
      </c>
      <c r="AL13" s="29" t="s">
        <v>15</v>
      </c>
      <c r="AN13" s="122"/>
      <c r="AO13" s="122"/>
      <c r="AP13" s="122"/>
      <c r="AQ13" s="122"/>
      <c r="AR13" s="122"/>
      <c r="AS13" s="122"/>
      <c r="AT13" s="124"/>
      <c r="AU13" s="122"/>
      <c r="AV13" s="122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48" ht="15" customHeight="1" thickTop="1">
      <c r="A14" s="99" t="s">
        <v>84</v>
      </c>
      <c r="B14" s="6"/>
      <c r="C14" s="6"/>
      <c r="D14" s="6">
        <v>35</v>
      </c>
      <c r="E14" s="6">
        <v>45</v>
      </c>
      <c r="F14" s="6">
        <v>60</v>
      </c>
      <c r="G14" s="6">
        <v>38</v>
      </c>
      <c r="H14" s="6">
        <v>50</v>
      </c>
      <c r="I14" s="91">
        <v>36</v>
      </c>
      <c r="J14" s="91">
        <v>48</v>
      </c>
      <c r="K14" s="91">
        <v>75</v>
      </c>
      <c r="L14" s="6">
        <v>33</v>
      </c>
      <c r="M14" s="6">
        <v>96</v>
      </c>
      <c r="N14" s="6">
        <v>25</v>
      </c>
      <c r="O14" s="6">
        <v>44</v>
      </c>
      <c r="P14" s="91">
        <v>47</v>
      </c>
      <c r="Q14" s="6">
        <v>20</v>
      </c>
      <c r="R14" s="6">
        <v>20</v>
      </c>
      <c r="S14" s="101">
        <v>75</v>
      </c>
      <c r="T14" s="91">
        <v>50</v>
      </c>
      <c r="U14" s="6">
        <v>40</v>
      </c>
      <c r="V14" s="6">
        <v>100</v>
      </c>
      <c r="W14" s="6">
        <v>87</v>
      </c>
      <c r="X14" s="6">
        <v>171</v>
      </c>
      <c r="Y14" s="6">
        <v>50</v>
      </c>
      <c r="Z14" s="6">
        <f>97+97+120+196+50</f>
        <v>560</v>
      </c>
      <c r="AA14" s="6">
        <v>155</v>
      </c>
      <c r="AB14" s="6">
        <v>70</v>
      </c>
      <c r="AC14" s="6"/>
      <c r="AD14" s="6"/>
      <c r="AE14" s="6"/>
      <c r="AF14" s="35"/>
      <c r="AG14" s="25">
        <f>((SUM(D14:AF14))/(AG13-0))*100+0</f>
        <v>87.87878787878788</v>
      </c>
      <c r="AH14" s="6"/>
      <c r="AI14" s="99" t="s">
        <v>84</v>
      </c>
      <c r="AJ14" s="30">
        <v>8</v>
      </c>
      <c r="AK14" s="30">
        <f>'Grades - 1st Term'!AT14</f>
        <v>12.5</v>
      </c>
      <c r="AL14" s="31">
        <f>SUM(AJ14:AK14)</f>
        <v>20.5</v>
      </c>
      <c r="AN14" s="38">
        <f>'Grades - 1st Term'!AV14</f>
        <v>93.63817097415506</v>
      </c>
      <c r="AO14" s="38">
        <f>AG14</f>
        <v>87.87878787878788</v>
      </c>
      <c r="AP14" s="40"/>
      <c r="AQ14" s="40"/>
      <c r="AR14" s="40"/>
      <c r="AS14" s="40"/>
      <c r="AT14" s="40"/>
      <c r="AU14" s="40"/>
      <c r="AV14" s="40"/>
    </row>
    <row r="15" spans="1:73" s="1" customFormat="1" ht="15" customHeight="1">
      <c r="A15" s="99" t="s">
        <v>85</v>
      </c>
      <c r="B15" s="6"/>
      <c r="C15" s="6"/>
      <c r="D15" s="102">
        <v>0</v>
      </c>
      <c r="E15" s="6">
        <v>25</v>
      </c>
      <c r="F15" s="102">
        <v>0</v>
      </c>
      <c r="G15" s="6">
        <v>48</v>
      </c>
      <c r="H15" s="6">
        <v>50</v>
      </c>
      <c r="I15" s="91">
        <v>43</v>
      </c>
      <c r="J15" s="91">
        <v>44</v>
      </c>
      <c r="K15" s="91">
        <v>87</v>
      </c>
      <c r="L15" s="6">
        <v>36</v>
      </c>
      <c r="M15" s="6">
        <v>81</v>
      </c>
      <c r="N15" s="6">
        <v>25</v>
      </c>
      <c r="O15" s="6">
        <v>50</v>
      </c>
      <c r="P15" s="91">
        <v>43</v>
      </c>
      <c r="Q15" s="6">
        <v>20</v>
      </c>
      <c r="R15" s="6">
        <v>20</v>
      </c>
      <c r="S15" s="101">
        <v>87</v>
      </c>
      <c r="T15" s="91">
        <v>50</v>
      </c>
      <c r="U15" s="6">
        <v>32</v>
      </c>
      <c r="V15" s="6">
        <v>100</v>
      </c>
      <c r="W15" s="6">
        <v>55</v>
      </c>
      <c r="X15" s="6">
        <v>170</v>
      </c>
      <c r="Y15" s="102">
        <v>0</v>
      </c>
      <c r="Z15" s="6">
        <f>91+90+120+190+50</f>
        <v>541</v>
      </c>
      <c r="AA15" s="109">
        <v>0</v>
      </c>
      <c r="AB15" s="6">
        <v>65</v>
      </c>
      <c r="AC15" s="6"/>
      <c r="AD15" s="6"/>
      <c r="AE15" s="6"/>
      <c r="AF15" s="35"/>
      <c r="AG15" s="25">
        <f>(((SUM(D15:AF15))/(AG13-0))*100)</f>
        <v>72.38095238095238</v>
      </c>
      <c r="AH15" s="6"/>
      <c r="AI15" s="99" t="s">
        <v>85</v>
      </c>
      <c r="AJ15" s="30">
        <v>8</v>
      </c>
      <c r="AK15" s="30">
        <f>'Grades - 1st Term'!AT15</f>
        <v>10.5</v>
      </c>
      <c r="AL15" s="31">
        <f aca="true" t="shared" si="0" ref="AL15:AL36">SUM(AJ15:AK15)</f>
        <v>18.5</v>
      </c>
      <c r="AM15" s="2"/>
      <c r="AN15" s="38">
        <f>'Grades - 1st Term'!AV15</f>
        <v>87.34309623430963</v>
      </c>
      <c r="AO15" s="38">
        <f aca="true" t="shared" si="1" ref="AO15:AO34">AG15</f>
        <v>72.38095238095238</v>
      </c>
      <c r="AP15" s="40"/>
      <c r="AQ15" s="40"/>
      <c r="AR15" s="40"/>
      <c r="AS15" s="40"/>
      <c r="AT15" s="40"/>
      <c r="AU15" s="40"/>
      <c r="AV15" s="40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48" ht="15" customHeight="1">
      <c r="A16" s="99" t="s">
        <v>86</v>
      </c>
      <c r="B16" s="6"/>
      <c r="C16" s="6"/>
      <c r="D16" s="6">
        <v>35</v>
      </c>
      <c r="E16" s="6">
        <v>45</v>
      </c>
      <c r="F16" s="6">
        <v>60</v>
      </c>
      <c r="G16" s="6">
        <v>49</v>
      </c>
      <c r="H16" s="6">
        <v>50</v>
      </c>
      <c r="I16" s="91">
        <v>48</v>
      </c>
      <c r="J16" s="91">
        <v>46</v>
      </c>
      <c r="K16" s="91">
        <v>96</v>
      </c>
      <c r="L16" s="6">
        <v>45</v>
      </c>
      <c r="M16" s="6">
        <v>118</v>
      </c>
      <c r="N16" s="6">
        <v>25</v>
      </c>
      <c r="O16" s="6">
        <v>42</v>
      </c>
      <c r="P16" s="91">
        <v>50</v>
      </c>
      <c r="Q16" s="6">
        <v>20</v>
      </c>
      <c r="R16" s="6">
        <v>20</v>
      </c>
      <c r="S16" s="91">
        <v>94</v>
      </c>
      <c r="T16" s="91">
        <v>50</v>
      </c>
      <c r="U16" s="6">
        <v>38</v>
      </c>
      <c r="V16" s="6">
        <v>100</v>
      </c>
      <c r="W16" s="92" t="s">
        <v>81</v>
      </c>
      <c r="X16" s="6">
        <v>215</v>
      </c>
      <c r="Y16" s="6">
        <v>50</v>
      </c>
      <c r="Z16" s="6">
        <f>99+100+140+200+50</f>
        <v>589</v>
      </c>
      <c r="AA16" s="6">
        <v>196</v>
      </c>
      <c r="AB16" s="6">
        <v>70</v>
      </c>
      <c r="AC16" s="6"/>
      <c r="AD16" s="6"/>
      <c r="AE16" s="6"/>
      <c r="AF16" s="35"/>
      <c r="AG16" s="25">
        <f>((SUM(D16:AF16))/(AG13-100))*100</f>
        <v>97.33031674208145</v>
      </c>
      <c r="AH16" s="6"/>
      <c r="AI16" s="99" t="s">
        <v>86</v>
      </c>
      <c r="AJ16" s="30">
        <v>8</v>
      </c>
      <c r="AK16" s="30">
        <f>'Grades - 1st Term'!AT16</f>
        <v>12.5</v>
      </c>
      <c r="AL16" s="31">
        <f t="shared" si="0"/>
        <v>20.5</v>
      </c>
      <c r="AM16" s="2"/>
      <c r="AN16" s="38">
        <f>'Grades - 1st Term'!AV16</f>
        <v>99.94433399602384</v>
      </c>
      <c r="AO16" s="38">
        <f t="shared" si="1"/>
        <v>97.33031674208145</v>
      </c>
      <c r="AP16" s="40"/>
      <c r="AQ16" s="40"/>
      <c r="AR16" s="40"/>
      <c r="AS16" s="40"/>
      <c r="AT16" s="40"/>
      <c r="AU16" s="40"/>
      <c r="AV16" s="40"/>
    </row>
    <row r="17" spans="1:48" ht="15" customHeight="1">
      <c r="A17" s="99" t="s">
        <v>87</v>
      </c>
      <c r="B17" s="6"/>
      <c r="C17" s="6"/>
      <c r="D17" s="6">
        <v>35</v>
      </c>
      <c r="E17" s="6">
        <v>45</v>
      </c>
      <c r="F17" s="102">
        <v>0</v>
      </c>
      <c r="G17" s="6">
        <v>35</v>
      </c>
      <c r="H17" s="6">
        <v>50</v>
      </c>
      <c r="I17" s="91">
        <v>46</v>
      </c>
      <c r="J17" s="91">
        <v>48</v>
      </c>
      <c r="K17" s="91">
        <v>86</v>
      </c>
      <c r="L17" s="6">
        <v>39</v>
      </c>
      <c r="M17" s="6">
        <v>122</v>
      </c>
      <c r="N17" s="6">
        <v>25</v>
      </c>
      <c r="O17" s="6">
        <v>40</v>
      </c>
      <c r="P17" s="91">
        <v>44</v>
      </c>
      <c r="Q17" s="6">
        <v>20</v>
      </c>
      <c r="R17" s="6">
        <v>20</v>
      </c>
      <c r="S17" s="91">
        <v>95</v>
      </c>
      <c r="T17" s="91">
        <v>50</v>
      </c>
      <c r="U17" s="6">
        <v>38</v>
      </c>
      <c r="V17" s="6">
        <v>60</v>
      </c>
      <c r="W17" s="6">
        <v>92</v>
      </c>
      <c r="X17" s="6">
        <v>211</v>
      </c>
      <c r="Y17" s="6">
        <v>50</v>
      </c>
      <c r="Z17" s="6">
        <f>92+96+140+195+50</f>
        <v>573</v>
      </c>
      <c r="AA17" s="6">
        <v>198</v>
      </c>
      <c r="AB17" s="6">
        <v>70</v>
      </c>
      <c r="AC17" s="6"/>
      <c r="AD17" s="6"/>
      <c r="AE17" s="6"/>
      <c r="AF17" s="35">
        <v>25</v>
      </c>
      <c r="AG17" s="25">
        <f>((SUM(D17:AF17))/(AG13-0))*100+0</f>
        <v>91.64502164502164</v>
      </c>
      <c r="AH17" s="6"/>
      <c r="AI17" s="99" t="s">
        <v>87</v>
      </c>
      <c r="AJ17" s="30">
        <v>8</v>
      </c>
      <c r="AK17" s="30">
        <f>'Grades - 1st Term'!AT17</f>
        <v>11.5</v>
      </c>
      <c r="AL17" s="31">
        <f t="shared" si="0"/>
        <v>19.5</v>
      </c>
      <c r="AN17" s="38">
        <f>'Grades - 1st Term'!AV17</f>
        <v>90.75546719681908</v>
      </c>
      <c r="AO17" s="38">
        <f t="shared" si="1"/>
        <v>91.64502164502164</v>
      </c>
      <c r="AP17" s="40"/>
      <c r="AQ17" s="40"/>
      <c r="AR17" s="40"/>
      <c r="AS17" s="40"/>
      <c r="AT17" s="40"/>
      <c r="AU17" s="40"/>
      <c r="AV17" s="40"/>
    </row>
    <row r="18" spans="1:48" s="2" customFormat="1" ht="15" customHeight="1">
      <c r="A18" s="99" t="s">
        <v>105</v>
      </c>
      <c r="B18" s="6"/>
      <c r="C18" s="6"/>
      <c r="D18" s="6">
        <v>35</v>
      </c>
      <c r="E18" s="6">
        <v>45</v>
      </c>
      <c r="F18" s="6">
        <v>60</v>
      </c>
      <c r="G18" s="6">
        <v>50</v>
      </c>
      <c r="H18" s="6">
        <v>50</v>
      </c>
      <c r="I18" s="91">
        <v>46</v>
      </c>
      <c r="J18" s="91">
        <v>46</v>
      </c>
      <c r="K18" s="91">
        <v>93</v>
      </c>
      <c r="L18" s="6">
        <v>33</v>
      </c>
      <c r="M18" s="6">
        <v>108</v>
      </c>
      <c r="N18" s="6">
        <v>25</v>
      </c>
      <c r="O18" s="6">
        <v>41</v>
      </c>
      <c r="P18" s="91">
        <v>50</v>
      </c>
      <c r="Q18" s="6">
        <v>20</v>
      </c>
      <c r="R18" s="6">
        <v>20</v>
      </c>
      <c r="S18" s="91">
        <v>96</v>
      </c>
      <c r="T18" s="91">
        <v>50</v>
      </c>
      <c r="U18" s="6">
        <v>38</v>
      </c>
      <c r="V18" s="6">
        <v>100</v>
      </c>
      <c r="W18" s="6">
        <v>95</v>
      </c>
      <c r="X18" s="6">
        <v>197</v>
      </c>
      <c r="Y18" s="6">
        <v>50</v>
      </c>
      <c r="Z18" s="6">
        <f>91+96+130+200+50</f>
        <v>567</v>
      </c>
      <c r="AA18" s="6">
        <v>196</v>
      </c>
      <c r="AB18" s="6">
        <v>70</v>
      </c>
      <c r="AC18" s="6"/>
      <c r="AD18" s="6"/>
      <c r="AE18" s="6"/>
      <c r="AF18" s="35"/>
      <c r="AG18" s="25">
        <f>((SUM(D18:AF18))/(AG13-0))*100</f>
        <v>94.41558441558442</v>
      </c>
      <c r="AH18" s="6"/>
      <c r="AI18" s="99" t="s">
        <v>105</v>
      </c>
      <c r="AJ18" s="30">
        <v>8</v>
      </c>
      <c r="AK18" s="30">
        <f>'Grades - 1st Term'!AT18</f>
        <v>12.5</v>
      </c>
      <c r="AL18" s="31">
        <f t="shared" si="0"/>
        <v>20.5</v>
      </c>
      <c r="AN18" s="38">
        <f>'Grades - 1st Term'!AV18</f>
        <v>100.24254473161034</v>
      </c>
      <c r="AO18" s="38">
        <f t="shared" si="1"/>
        <v>94.41558441558442</v>
      </c>
      <c r="AP18" s="40"/>
      <c r="AQ18" s="40"/>
      <c r="AR18" s="40"/>
      <c r="AS18" s="40"/>
      <c r="AT18" s="40"/>
      <c r="AU18" s="40"/>
      <c r="AV18" s="40"/>
    </row>
    <row r="19" spans="1:48" s="2" customFormat="1" ht="15" customHeight="1">
      <c r="A19" s="99" t="s">
        <v>88</v>
      </c>
      <c r="B19" s="6"/>
      <c r="C19" s="6"/>
      <c r="D19" s="6">
        <v>35</v>
      </c>
      <c r="E19" s="6">
        <v>45</v>
      </c>
      <c r="F19" s="6">
        <v>60</v>
      </c>
      <c r="G19" s="6">
        <v>35</v>
      </c>
      <c r="H19" s="6">
        <v>50</v>
      </c>
      <c r="I19" s="91">
        <v>47</v>
      </c>
      <c r="J19" s="91">
        <v>50</v>
      </c>
      <c r="K19" s="91">
        <v>87</v>
      </c>
      <c r="L19" s="6">
        <v>45</v>
      </c>
      <c r="M19" s="6">
        <v>98</v>
      </c>
      <c r="N19" s="6">
        <v>25</v>
      </c>
      <c r="O19" s="6">
        <v>40</v>
      </c>
      <c r="P19" s="91">
        <v>44</v>
      </c>
      <c r="Q19" s="6">
        <v>20</v>
      </c>
      <c r="R19" s="6">
        <v>20</v>
      </c>
      <c r="S19" s="91">
        <v>97</v>
      </c>
      <c r="T19" s="91">
        <v>50</v>
      </c>
      <c r="U19" s="6">
        <v>40</v>
      </c>
      <c r="V19" s="6">
        <v>100</v>
      </c>
      <c r="W19" s="6">
        <v>87</v>
      </c>
      <c r="X19" s="6">
        <v>207</v>
      </c>
      <c r="Y19" s="6">
        <v>50</v>
      </c>
      <c r="Z19" s="6">
        <f>88+94+145+195-5+50</f>
        <v>567</v>
      </c>
      <c r="AA19" s="6">
        <v>198</v>
      </c>
      <c r="AB19" s="6">
        <v>70</v>
      </c>
      <c r="AC19" s="6"/>
      <c r="AD19" s="6"/>
      <c r="AE19" s="6"/>
      <c r="AF19" s="35"/>
      <c r="AG19" s="25">
        <f>((SUM(D19:AF19))/(AG13-0))*100+0</f>
        <v>93.80952380952381</v>
      </c>
      <c r="AH19" s="6"/>
      <c r="AI19" s="99" t="s">
        <v>88</v>
      </c>
      <c r="AJ19" s="30">
        <v>8</v>
      </c>
      <c r="AK19" s="30">
        <f>'Grades - 1st Term'!AT19</f>
        <v>12.5</v>
      </c>
      <c r="AL19" s="31">
        <f t="shared" si="0"/>
        <v>20.5</v>
      </c>
      <c r="AN19" s="38">
        <f>'Grades - 1st Term'!AV19</f>
        <v>97.71371769383698</v>
      </c>
      <c r="AO19" s="38">
        <f t="shared" si="1"/>
        <v>93.80952380952381</v>
      </c>
      <c r="AP19" s="40"/>
      <c r="AQ19" s="40"/>
      <c r="AR19" s="40"/>
      <c r="AS19" s="40"/>
      <c r="AT19" s="40"/>
      <c r="AU19" s="40"/>
      <c r="AV19" s="40"/>
    </row>
    <row r="20" spans="1:73" s="1" customFormat="1" ht="15" customHeight="1">
      <c r="A20" s="99" t="s">
        <v>89</v>
      </c>
      <c r="B20" s="6"/>
      <c r="C20" s="6"/>
      <c r="D20" s="6">
        <v>35</v>
      </c>
      <c r="E20" s="6">
        <v>45</v>
      </c>
      <c r="F20" s="6">
        <v>60</v>
      </c>
      <c r="G20" s="6">
        <v>49</v>
      </c>
      <c r="H20" s="6">
        <v>50</v>
      </c>
      <c r="I20" s="91">
        <v>38</v>
      </c>
      <c r="J20" s="91">
        <v>44</v>
      </c>
      <c r="K20" s="91">
        <v>91</v>
      </c>
      <c r="L20" s="6">
        <v>39</v>
      </c>
      <c r="M20" s="6">
        <v>125</v>
      </c>
      <c r="N20" s="6">
        <v>25</v>
      </c>
      <c r="O20" s="6">
        <v>46</v>
      </c>
      <c r="P20" s="91">
        <v>50</v>
      </c>
      <c r="Q20" s="6">
        <v>20</v>
      </c>
      <c r="R20" s="6">
        <v>20</v>
      </c>
      <c r="S20" s="91">
        <v>97</v>
      </c>
      <c r="T20" s="91">
        <v>50</v>
      </c>
      <c r="U20" s="6">
        <v>40</v>
      </c>
      <c r="V20" s="6">
        <v>100</v>
      </c>
      <c r="W20" s="6">
        <v>84</v>
      </c>
      <c r="X20" s="6">
        <v>206</v>
      </c>
      <c r="Y20" s="6">
        <v>50</v>
      </c>
      <c r="Z20" s="6">
        <f>98+98+145+195+50</f>
        <v>586</v>
      </c>
      <c r="AA20" s="6">
        <v>187</v>
      </c>
      <c r="AB20" s="6">
        <v>70</v>
      </c>
      <c r="AC20" s="6"/>
      <c r="AD20" s="6"/>
      <c r="AE20" s="6"/>
      <c r="AF20" s="35"/>
      <c r="AG20" s="25">
        <f>(((SUM(D20:AF20))/(AG13-0))*100)</f>
        <v>95.54112554112554</v>
      </c>
      <c r="AH20" s="6"/>
      <c r="AI20" s="99" t="s">
        <v>89</v>
      </c>
      <c r="AJ20" s="30">
        <v>7</v>
      </c>
      <c r="AK20" s="30">
        <f>'Grades - 1st Term'!AT20</f>
        <v>12.5</v>
      </c>
      <c r="AL20" s="31">
        <f t="shared" si="0"/>
        <v>19.5</v>
      </c>
      <c r="AM20" s="2"/>
      <c r="AN20" s="38">
        <f>'Grades - 1st Term'!AV20</f>
        <v>95.47713717693837</v>
      </c>
      <c r="AO20" s="38">
        <f t="shared" si="1"/>
        <v>95.54112554112554</v>
      </c>
      <c r="AP20" s="40"/>
      <c r="AQ20" s="40"/>
      <c r="AR20" s="40"/>
      <c r="AS20" s="40"/>
      <c r="AT20" s="40"/>
      <c r="AU20" s="40"/>
      <c r="AV20" s="40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48" s="2" customFormat="1" ht="15" customHeight="1">
      <c r="A21" s="99" t="s">
        <v>90</v>
      </c>
      <c r="B21" s="6"/>
      <c r="C21" s="6"/>
      <c r="D21" s="6">
        <v>30</v>
      </c>
      <c r="E21" s="6">
        <v>45</v>
      </c>
      <c r="F21" s="6">
        <v>60</v>
      </c>
      <c r="G21" s="92" t="s">
        <v>81</v>
      </c>
      <c r="H21" s="6">
        <v>50</v>
      </c>
      <c r="I21" s="91">
        <v>38</v>
      </c>
      <c r="J21" s="91">
        <v>50</v>
      </c>
      <c r="K21" s="91">
        <v>85</v>
      </c>
      <c r="L21" s="6">
        <v>39</v>
      </c>
      <c r="M21" s="6">
        <v>93</v>
      </c>
      <c r="N21" s="6">
        <v>25</v>
      </c>
      <c r="O21" s="6">
        <v>42</v>
      </c>
      <c r="P21" s="91">
        <v>48</v>
      </c>
      <c r="Q21" s="6">
        <v>20</v>
      </c>
      <c r="R21" s="6">
        <v>20</v>
      </c>
      <c r="S21" s="91">
        <v>83</v>
      </c>
      <c r="T21" s="91">
        <v>50</v>
      </c>
      <c r="U21" s="6">
        <v>40</v>
      </c>
      <c r="V21" s="6">
        <v>100</v>
      </c>
      <c r="W21" s="6">
        <v>87</v>
      </c>
      <c r="X21" s="6">
        <v>186</v>
      </c>
      <c r="Y21" s="6">
        <v>50</v>
      </c>
      <c r="Z21" s="6">
        <f>88+96+130+190+50</f>
        <v>554</v>
      </c>
      <c r="AA21" s="109">
        <v>0</v>
      </c>
      <c r="AB21" s="6">
        <v>65</v>
      </c>
      <c r="AC21" s="6"/>
      <c r="AD21" s="6"/>
      <c r="AE21" s="6"/>
      <c r="AF21" s="35"/>
      <c r="AG21" s="25">
        <f>((SUM(D21:AF21))/(AG13-50))*100+0</f>
        <v>82.30088495575221</v>
      </c>
      <c r="AH21" s="6"/>
      <c r="AI21" s="99" t="s">
        <v>90</v>
      </c>
      <c r="AJ21" s="30">
        <v>8</v>
      </c>
      <c r="AK21" s="30">
        <f>'Grades - 1st Term'!AT21</f>
        <v>11.5</v>
      </c>
      <c r="AL21" s="31">
        <f t="shared" si="0"/>
        <v>19.5</v>
      </c>
      <c r="AN21" s="38">
        <f>'Grades - 1st Term'!AV21</f>
        <v>86.18290258449304</v>
      </c>
      <c r="AO21" s="38">
        <f t="shared" si="1"/>
        <v>82.30088495575221</v>
      </c>
      <c r="AP21" s="40"/>
      <c r="AQ21" s="40"/>
      <c r="AR21" s="40"/>
      <c r="AS21" s="40"/>
      <c r="AT21" s="40"/>
      <c r="AU21" s="40"/>
      <c r="AV21" s="40"/>
    </row>
    <row r="22" spans="1:48" ht="15" customHeight="1">
      <c r="A22" s="99" t="s">
        <v>91</v>
      </c>
      <c r="B22" s="6"/>
      <c r="C22" s="6"/>
      <c r="D22" s="6">
        <v>35</v>
      </c>
      <c r="E22" s="6">
        <v>45</v>
      </c>
      <c r="F22" s="6">
        <v>60</v>
      </c>
      <c r="G22" s="6">
        <v>37</v>
      </c>
      <c r="H22" s="6">
        <v>50</v>
      </c>
      <c r="I22" s="91">
        <v>38</v>
      </c>
      <c r="J22" s="91">
        <v>39</v>
      </c>
      <c r="K22" s="91">
        <v>88</v>
      </c>
      <c r="L22" s="6">
        <v>45</v>
      </c>
      <c r="M22" s="6">
        <v>102</v>
      </c>
      <c r="N22" s="6">
        <v>25</v>
      </c>
      <c r="O22" s="6">
        <v>44</v>
      </c>
      <c r="P22" s="91">
        <v>48</v>
      </c>
      <c r="Q22" s="6">
        <v>20</v>
      </c>
      <c r="R22" s="6">
        <v>20</v>
      </c>
      <c r="S22" s="91">
        <v>85</v>
      </c>
      <c r="T22" s="91">
        <v>48</v>
      </c>
      <c r="U22" s="6">
        <v>32</v>
      </c>
      <c r="V22" s="6">
        <v>100</v>
      </c>
      <c r="W22" s="6">
        <v>84</v>
      </c>
      <c r="X22" s="6">
        <v>192</v>
      </c>
      <c r="Y22" s="6">
        <v>50</v>
      </c>
      <c r="Z22" s="6">
        <f>90+99+145+198+50</f>
        <v>582</v>
      </c>
      <c r="AA22" s="6">
        <v>183</v>
      </c>
      <c r="AB22" s="6">
        <v>70</v>
      </c>
      <c r="AC22" s="6"/>
      <c r="AD22" s="6"/>
      <c r="AE22" s="6"/>
      <c r="AF22" s="35"/>
      <c r="AG22" s="25">
        <f>((SUM(D22:AF22))/(AG13-0))*100+0</f>
        <v>91.86147186147187</v>
      </c>
      <c r="AH22" s="6"/>
      <c r="AI22" s="99" t="s">
        <v>91</v>
      </c>
      <c r="AJ22" s="30">
        <v>8</v>
      </c>
      <c r="AK22" s="30">
        <f>'Grades - 1st Term'!AT22</f>
        <v>12.5</v>
      </c>
      <c r="AL22" s="31">
        <f t="shared" si="0"/>
        <v>20.5</v>
      </c>
      <c r="AN22" s="38">
        <f>'Grades - 1st Term'!AV22</f>
        <v>100.49701789264414</v>
      </c>
      <c r="AO22" s="38">
        <f t="shared" si="1"/>
        <v>91.86147186147187</v>
      </c>
      <c r="AP22" s="40"/>
      <c r="AQ22" s="40"/>
      <c r="AR22" s="40"/>
      <c r="AS22" s="40"/>
      <c r="AT22" s="40"/>
      <c r="AU22" s="40"/>
      <c r="AV22" s="40"/>
    </row>
    <row r="23" spans="1:48" ht="16.5" customHeight="1">
      <c r="A23" s="99" t="s">
        <v>92</v>
      </c>
      <c r="B23" s="6"/>
      <c r="C23" s="6"/>
      <c r="D23" s="6">
        <v>35</v>
      </c>
      <c r="E23" s="6">
        <v>45</v>
      </c>
      <c r="F23" s="6">
        <v>60</v>
      </c>
      <c r="G23" s="6">
        <v>34</v>
      </c>
      <c r="H23" s="6">
        <v>50</v>
      </c>
      <c r="I23" s="91">
        <v>34</v>
      </c>
      <c r="J23" s="91">
        <v>44</v>
      </c>
      <c r="K23" s="91">
        <v>69</v>
      </c>
      <c r="L23" s="6">
        <v>33</v>
      </c>
      <c r="M23" s="6">
        <v>56</v>
      </c>
      <c r="N23" s="6">
        <v>25</v>
      </c>
      <c r="O23" s="6">
        <v>46</v>
      </c>
      <c r="P23" s="91">
        <v>48</v>
      </c>
      <c r="Q23" s="6">
        <v>20</v>
      </c>
      <c r="R23" s="6">
        <v>20</v>
      </c>
      <c r="S23" s="91">
        <v>85</v>
      </c>
      <c r="T23" s="91">
        <v>50</v>
      </c>
      <c r="U23" s="6">
        <v>30</v>
      </c>
      <c r="V23" s="6">
        <v>100</v>
      </c>
      <c r="W23" s="6">
        <v>90</v>
      </c>
      <c r="X23" s="6">
        <v>181</v>
      </c>
      <c r="Y23" s="6">
        <v>50</v>
      </c>
      <c r="Z23" s="6">
        <f>90+98+140+195+50</f>
        <v>573</v>
      </c>
      <c r="AA23" s="6">
        <v>148</v>
      </c>
      <c r="AB23" s="6">
        <v>70</v>
      </c>
      <c r="AC23" s="6"/>
      <c r="AD23" s="6"/>
      <c r="AE23" s="6"/>
      <c r="AF23" s="35"/>
      <c r="AG23" s="25">
        <f>((SUM(D23:AF23))/(AG13-0))*100</f>
        <v>86.40692640692642</v>
      </c>
      <c r="AH23" s="6"/>
      <c r="AI23" s="99" t="s">
        <v>92</v>
      </c>
      <c r="AJ23" s="30">
        <v>8</v>
      </c>
      <c r="AK23" s="30">
        <f>'Grades - 1st Term'!AT23</f>
        <v>11.5</v>
      </c>
      <c r="AL23" s="31">
        <f t="shared" si="0"/>
        <v>19.5</v>
      </c>
      <c r="AN23" s="38">
        <f>'Grades - 1st Term'!AV23</f>
        <v>89.21471172962227</v>
      </c>
      <c r="AO23" s="38">
        <f t="shared" si="1"/>
        <v>86.40692640692642</v>
      </c>
      <c r="AP23" s="40"/>
      <c r="AQ23" s="40"/>
      <c r="AR23" s="40"/>
      <c r="AS23" s="40"/>
      <c r="AT23" s="40"/>
      <c r="AU23" s="40"/>
      <c r="AV23" s="40"/>
    </row>
    <row r="24" spans="1:48" ht="15" customHeight="1">
      <c r="A24" s="99" t="s">
        <v>93</v>
      </c>
      <c r="B24" s="6"/>
      <c r="C24" s="6"/>
      <c r="D24" s="6">
        <v>35</v>
      </c>
      <c r="E24" s="6">
        <v>45</v>
      </c>
      <c r="F24" s="6">
        <v>60</v>
      </c>
      <c r="G24" s="6">
        <v>38</v>
      </c>
      <c r="H24" s="6">
        <v>50</v>
      </c>
      <c r="I24" s="91">
        <v>46</v>
      </c>
      <c r="J24" s="91">
        <v>50</v>
      </c>
      <c r="K24" s="91">
        <v>91</v>
      </c>
      <c r="L24" s="6">
        <v>45</v>
      </c>
      <c r="M24" s="6">
        <v>121</v>
      </c>
      <c r="N24" s="6">
        <v>25</v>
      </c>
      <c r="O24" s="6">
        <v>40</v>
      </c>
      <c r="P24" s="91">
        <v>44</v>
      </c>
      <c r="Q24" s="6">
        <v>20</v>
      </c>
      <c r="R24" s="6">
        <v>20</v>
      </c>
      <c r="S24" s="91">
        <v>70</v>
      </c>
      <c r="T24" s="91">
        <v>50</v>
      </c>
      <c r="U24" s="6">
        <v>30</v>
      </c>
      <c r="V24" s="6">
        <v>100</v>
      </c>
      <c r="W24" s="6">
        <v>90</v>
      </c>
      <c r="X24" s="6">
        <v>219</v>
      </c>
      <c r="Y24" s="6">
        <v>50</v>
      </c>
      <c r="Z24" s="6">
        <f>95+98+148+195-5+50</f>
        <v>581</v>
      </c>
      <c r="AA24" s="109">
        <v>0</v>
      </c>
      <c r="AB24" s="6">
        <v>70</v>
      </c>
      <c r="AC24" s="6"/>
      <c r="AD24" s="6"/>
      <c r="AE24" s="6"/>
      <c r="AF24" s="35">
        <v>25</v>
      </c>
      <c r="AG24" s="25">
        <f>((SUM(D24:AF24))/(AG13-0))*100+0</f>
        <v>87.22943722943724</v>
      </c>
      <c r="AH24" s="6"/>
      <c r="AI24" s="99" t="s">
        <v>93</v>
      </c>
      <c r="AJ24" s="30">
        <v>8</v>
      </c>
      <c r="AK24" s="30">
        <f>'Grades - 1st Term'!AT24</f>
        <v>12</v>
      </c>
      <c r="AL24" s="31">
        <f t="shared" si="0"/>
        <v>20</v>
      </c>
      <c r="AN24" s="38">
        <f>'Grades - 1st Term'!AV24</f>
        <v>95.92252803261978</v>
      </c>
      <c r="AO24" s="38">
        <f t="shared" si="1"/>
        <v>87.22943722943724</v>
      </c>
      <c r="AP24" s="40"/>
      <c r="AQ24" s="40"/>
      <c r="AR24" s="40"/>
      <c r="AS24" s="40"/>
      <c r="AT24" s="40"/>
      <c r="AU24" s="40"/>
      <c r="AV24" s="40"/>
    </row>
    <row r="25" spans="1:48" ht="15" customHeight="1">
      <c r="A25" s="99" t="s">
        <v>94</v>
      </c>
      <c r="B25" s="6"/>
      <c r="C25" s="6"/>
      <c r="D25" s="6">
        <v>35</v>
      </c>
      <c r="E25" s="6">
        <v>45</v>
      </c>
      <c r="F25" s="6">
        <v>60</v>
      </c>
      <c r="G25" s="6">
        <v>37</v>
      </c>
      <c r="H25" s="6">
        <v>50</v>
      </c>
      <c r="I25" s="91">
        <v>38</v>
      </c>
      <c r="J25" s="91">
        <v>48</v>
      </c>
      <c r="K25" s="91">
        <v>90</v>
      </c>
      <c r="L25" s="6">
        <v>36</v>
      </c>
      <c r="M25" s="6">
        <v>97</v>
      </c>
      <c r="N25" s="6">
        <v>25</v>
      </c>
      <c r="O25" s="6">
        <v>46</v>
      </c>
      <c r="P25" s="91">
        <v>45</v>
      </c>
      <c r="Q25" s="6">
        <v>20</v>
      </c>
      <c r="R25" s="6">
        <v>20</v>
      </c>
      <c r="S25" s="91">
        <v>84</v>
      </c>
      <c r="T25" s="91">
        <v>50</v>
      </c>
      <c r="U25" s="6">
        <v>30</v>
      </c>
      <c r="V25" s="6">
        <v>100</v>
      </c>
      <c r="W25" s="6">
        <v>85</v>
      </c>
      <c r="X25" s="6">
        <v>186</v>
      </c>
      <c r="Y25" s="6">
        <v>50</v>
      </c>
      <c r="Z25" s="6">
        <f>96+100+135+200+50</f>
        <v>581</v>
      </c>
      <c r="AA25" s="6">
        <v>200</v>
      </c>
      <c r="AB25" s="6">
        <v>70</v>
      </c>
      <c r="AC25" s="6"/>
      <c r="AD25" s="6"/>
      <c r="AE25" s="6"/>
      <c r="AF25" s="35"/>
      <c r="AG25" s="25">
        <f>(((SUM(D25:AF25))/(AG13-0))*100)+0</f>
        <v>92.12121212121212</v>
      </c>
      <c r="AH25" s="6"/>
      <c r="AI25" s="99" t="s">
        <v>94</v>
      </c>
      <c r="AJ25" s="30">
        <v>8</v>
      </c>
      <c r="AK25" s="30">
        <f>'Grades - 1st Term'!AT25</f>
        <v>12.5</v>
      </c>
      <c r="AL25" s="31">
        <f t="shared" si="0"/>
        <v>20.5</v>
      </c>
      <c r="AN25" s="38">
        <f>'Grades - 1st Term'!AV25</f>
        <v>92.14711729622267</v>
      </c>
      <c r="AO25" s="38">
        <f t="shared" si="1"/>
        <v>92.12121212121212</v>
      </c>
      <c r="AP25" s="40"/>
      <c r="AQ25" s="40"/>
      <c r="AR25" s="40"/>
      <c r="AS25" s="40"/>
      <c r="AT25" s="40"/>
      <c r="AU25" s="40"/>
      <c r="AV25" s="40"/>
    </row>
    <row r="26" spans="1:48" s="2" customFormat="1" ht="15" customHeight="1">
      <c r="A26" s="99" t="s">
        <v>95</v>
      </c>
      <c r="B26" s="6"/>
      <c r="C26" s="6"/>
      <c r="D26" s="6">
        <v>35</v>
      </c>
      <c r="E26" s="6">
        <v>45</v>
      </c>
      <c r="F26" s="6">
        <v>60</v>
      </c>
      <c r="G26" s="6">
        <v>49</v>
      </c>
      <c r="H26" s="6">
        <v>50</v>
      </c>
      <c r="I26" s="91">
        <v>48</v>
      </c>
      <c r="J26" s="91">
        <v>44</v>
      </c>
      <c r="K26" s="91">
        <v>90</v>
      </c>
      <c r="L26" s="6">
        <v>45</v>
      </c>
      <c r="M26" s="6">
        <v>94</v>
      </c>
      <c r="N26" s="6">
        <v>25</v>
      </c>
      <c r="O26" s="6">
        <v>40</v>
      </c>
      <c r="P26" s="91">
        <v>48</v>
      </c>
      <c r="Q26" s="6">
        <v>20</v>
      </c>
      <c r="R26" s="6">
        <v>20</v>
      </c>
      <c r="S26" s="91">
        <v>100</v>
      </c>
      <c r="T26" s="91">
        <v>50</v>
      </c>
      <c r="U26" s="6">
        <v>36</v>
      </c>
      <c r="V26" s="6">
        <v>100</v>
      </c>
      <c r="W26" s="6">
        <v>94</v>
      </c>
      <c r="X26" s="6">
        <v>200</v>
      </c>
      <c r="Y26" s="6">
        <v>50</v>
      </c>
      <c r="Z26" s="6">
        <f>90+98+140+200+50</f>
        <v>578</v>
      </c>
      <c r="AA26" s="6">
        <v>192</v>
      </c>
      <c r="AB26" s="6">
        <v>70</v>
      </c>
      <c r="AC26" s="6"/>
      <c r="AD26" s="6"/>
      <c r="AE26" s="6"/>
      <c r="AF26" s="35"/>
      <c r="AG26" s="25">
        <f>((SUM(D26:AF26))/(AG13-0))*100</f>
        <v>94.5021645021645</v>
      </c>
      <c r="AH26" s="6"/>
      <c r="AI26" s="99" t="s">
        <v>95</v>
      </c>
      <c r="AJ26" s="30">
        <v>8</v>
      </c>
      <c r="AK26" s="30">
        <f>'Grades - 1st Term'!AT26</f>
        <v>11.5</v>
      </c>
      <c r="AL26" s="31">
        <f t="shared" si="0"/>
        <v>19.5</v>
      </c>
      <c r="AN26" s="38">
        <f>'Grades - 1st Term'!AV26</f>
        <v>95.42743538767395</v>
      </c>
      <c r="AO26" s="38">
        <f t="shared" si="1"/>
        <v>94.5021645021645</v>
      </c>
      <c r="AP26" s="40"/>
      <c r="AQ26" s="40"/>
      <c r="AR26" s="40"/>
      <c r="AS26" s="40"/>
      <c r="AT26" s="40"/>
      <c r="AU26" s="40"/>
      <c r="AV26" s="40"/>
    </row>
    <row r="27" spans="1:48" ht="15" customHeight="1">
      <c r="A27" s="99" t="s">
        <v>96</v>
      </c>
      <c r="B27" s="6"/>
      <c r="C27" s="6"/>
      <c r="D27" s="6">
        <v>35</v>
      </c>
      <c r="E27" s="6">
        <v>45</v>
      </c>
      <c r="F27" s="6">
        <v>60</v>
      </c>
      <c r="G27" s="6">
        <v>49</v>
      </c>
      <c r="H27" s="6">
        <v>50</v>
      </c>
      <c r="I27" s="91">
        <v>38</v>
      </c>
      <c r="J27" s="91">
        <v>48</v>
      </c>
      <c r="K27" s="91">
        <v>89</v>
      </c>
      <c r="L27" s="6">
        <v>45</v>
      </c>
      <c r="M27" s="6">
        <v>108</v>
      </c>
      <c r="N27" s="6">
        <v>25</v>
      </c>
      <c r="O27" s="6">
        <v>46</v>
      </c>
      <c r="P27" s="91">
        <v>48</v>
      </c>
      <c r="Q27" s="6">
        <v>20</v>
      </c>
      <c r="R27" s="6">
        <v>20</v>
      </c>
      <c r="S27" s="91">
        <v>96</v>
      </c>
      <c r="T27" s="91">
        <v>50</v>
      </c>
      <c r="U27" s="6">
        <v>36</v>
      </c>
      <c r="V27" s="6">
        <v>100</v>
      </c>
      <c r="W27" s="6">
        <v>75</v>
      </c>
      <c r="X27" s="6">
        <v>195</v>
      </c>
      <c r="Y27" s="6">
        <v>50</v>
      </c>
      <c r="Z27" s="6">
        <f>94+98+145+200+50</f>
        <v>587</v>
      </c>
      <c r="AA27" s="6">
        <v>191</v>
      </c>
      <c r="AB27" s="6">
        <v>65</v>
      </c>
      <c r="AC27" s="6"/>
      <c r="AD27" s="6"/>
      <c r="AE27" s="6"/>
      <c r="AF27" s="35">
        <v>25</v>
      </c>
      <c r="AG27" s="25">
        <f>((SUM(D27:AF27))/(AG13-0))*100+0</f>
        <v>95.06493506493506</v>
      </c>
      <c r="AH27" s="6"/>
      <c r="AI27" s="99" t="s">
        <v>96</v>
      </c>
      <c r="AJ27" s="30">
        <v>8</v>
      </c>
      <c r="AK27" s="30">
        <f>'Grades - 1st Term'!AT27</f>
        <v>12.5</v>
      </c>
      <c r="AL27" s="31">
        <f t="shared" si="0"/>
        <v>20.5</v>
      </c>
      <c r="AM27" s="2"/>
      <c r="AN27" s="38">
        <f>'Grades - 1st Term'!AV27</f>
        <v>98.50894632206759</v>
      </c>
      <c r="AO27" s="38">
        <f t="shared" si="1"/>
        <v>95.06493506493506</v>
      </c>
      <c r="AP27" s="40"/>
      <c r="AQ27" s="40"/>
      <c r="AR27" s="40"/>
      <c r="AS27" s="40"/>
      <c r="AT27" s="40"/>
      <c r="AU27" s="40"/>
      <c r="AV27" s="40"/>
    </row>
    <row r="28" spans="1:48" ht="15" customHeight="1">
      <c r="A28" s="99" t="s">
        <v>97</v>
      </c>
      <c r="B28" s="6"/>
      <c r="C28" s="6"/>
      <c r="D28" s="6">
        <v>30</v>
      </c>
      <c r="E28" s="102">
        <v>0</v>
      </c>
      <c r="F28" s="6">
        <v>60</v>
      </c>
      <c r="G28" s="6">
        <v>38</v>
      </c>
      <c r="H28" s="6">
        <v>50</v>
      </c>
      <c r="I28" s="91">
        <v>42</v>
      </c>
      <c r="J28" s="91">
        <v>48</v>
      </c>
      <c r="K28" s="91">
        <v>87</v>
      </c>
      <c r="L28" s="6">
        <v>30</v>
      </c>
      <c r="M28" s="6">
        <v>86</v>
      </c>
      <c r="N28" s="6">
        <v>25</v>
      </c>
      <c r="O28" s="6">
        <v>46</v>
      </c>
      <c r="P28" s="91">
        <v>48</v>
      </c>
      <c r="Q28" s="6">
        <v>20</v>
      </c>
      <c r="R28" s="6">
        <v>20</v>
      </c>
      <c r="S28" s="91">
        <v>73</v>
      </c>
      <c r="T28" s="91">
        <v>48</v>
      </c>
      <c r="U28" s="6">
        <v>30</v>
      </c>
      <c r="V28" s="6">
        <v>100</v>
      </c>
      <c r="W28" s="6">
        <v>90</v>
      </c>
      <c r="X28" s="6">
        <v>187</v>
      </c>
      <c r="Y28" s="6">
        <v>50</v>
      </c>
      <c r="Z28" s="6">
        <f>85+97+140+195+50</f>
        <v>567</v>
      </c>
      <c r="AA28" s="6">
        <v>181</v>
      </c>
      <c r="AB28" s="6">
        <v>65</v>
      </c>
      <c r="AC28" s="6"/>
      <c r="AD28" s="6"/>
      <c r="AE28" s="6"/>
      <c r="AF28" s="35">
        <v>25</v>
      </c>
      <c r="AG28" s="25">
        <f>((SUM(D28:AF28))/(AG13-0))*100+0</f>
        <v>88.57142857142857</v>
      </c>
      <c r="AH28" s="6"/>
      <c r="AI28" s="99" t="s">
        <v>97</v>
      </c>
      <c r="AJ28" s="30">
        <v>8</v>
      </c>
      <c r="AK28" s="30">
        <f>'Grades - 1st Term'!AT28</f>
        <v>12.5</v>
      </c>
      <c r="AL28" s="31">
        <f t="shared" si="0"/>
        <v>20.5</v>
      </c>
      <c r="AN28" s="38">
        <f>'Grades - 1st Term'!AV28</f>
        <v>88.17097415506959</v>
      </c>
      <c r="AO28" s="38">
        <f t="shared" si="1"/>
        <v>88.57142857142857</v>
      </c>
      <c r="AP28" s="40"/>
      <c r="AQ28" s="40"/>
      <c r="AR28" s="40"/>
      <c r="AS28" s="40"/>
      <c r="AT28" s="40"/>
      <c r="AU28" s="40"/>
      <c r="AV28" s="40"/>
    </row>
    <row r="29" spans="1:48" s="2" customFormat="1" ht="15" customHeight="1">
      <c r="A29" s="99" t="s">
        <v>98</v>
      </c>
      <c r="B29" s="6"/>
      <c r="C29" s="6"/>
      <c r="D29" s="6">
        <v>35</v>
      </c>
      <c r="E29" s="6">
        <v>45</v>
      </c>
      <c r="F29" s="6">
        <v>60</v>
      </c>
      <c r="G29" s="6">
        <v>46</v>
      </c>
      <c r="H29" s="6">
        <v>50</v>
      </c>
      <c r="I29" s="91">
        <v>46</v>
      </c>
      <c r="J29" s="91">
        <v>44</v>
      </c>
      <c r="K29" s="91">
        <v>87</v>
      </c>
      <c r="L29" s="6">
        <v>39</v>
      </c>
      <c r="M29" s="6">
        <v>103</v>
      </c>
      <c r="N29" s="6">
        <v>25</v>
      </c>
      <c r="O29" s="6">
        <v>40</v>
      </c>
      <c r="P29" s="91">
        <v>41</v>
      </c>
      <c r="Q29" s="6">
        <v>20</v>
      </c>
      <c r="R29" s="6">
        <v>20</v>
      </c>
      <c r="S29" s="91">
        <v>84</v>
      </c>
      <c r="T29" s="91">
        <v>50</v>
      </c>
      <c r="U29" s="6">
        <v>40</v>
      </c>
      <c r="V29" s="6">
        <v>60</v>
      </c>
      <c r="W29" s="6">
        <v>90</v>
      </c>
      <c r="X29" s="6">
        <v>199</v>
      </c>
      <c r="Y29" s="6">
        <v>50</v>
      </c>
      <c r="Z29" s="6">
        <f>94+96+140+200+50</f>
        <v>580</v>
      </c>
      <c r="AA29" s="6">
        <v>198</v>
      </c>
      <c r="AB29" s="6">
        <v>70</v>
      </c>
      <c r="AC29" s="6"/>
      <c r="AD29" s="6"/>
      <c r="AE29" s="6"/>
      <c r="AF29" s="35">
        <v>25</v>
      </c>
      <c r="AG29" s="25">
        <f>((SUM(D29:AF29))/(AG13-0))*100</f>
        <v>92.94372294372295</v>
      </c>
      <c r="AH29" s="6"/>
      <c r="AI29" s="99" t="s">
        <v>98</v>
      </c>
      <c r="AJ29" s="30">
        <v>8</v>
      </c>
      <c r="AK29" s="30">
        <f>'Grades - 1st Term'!AT29</f>
        <v>12.5</v>
      </c>
      <c r="AL29" s="31">
        <f t="shared" si="0"/>
        <v>20.5</v>
      </c>
      <c r="AN29" s="38">
        <f>'Grades - 1st Term'!AV29</f>
        <v>97.0675944333996</v>
      </c>
      <c r="AO29" s="38">
        <f t="shared" si="1"/>
        <v>92.94372294372295</v>
      </c>
      <c r="AP29" s="40"/>
      <c r="AQ29" s="40"/>
      <c r="AR29" s="40"/>
      <c r="AS29" s="40"/>
      <c r="AT29" s="40"/>
      <c r="AU29" s="40"/>
      <c r="AV29" s="40"/>
    </row>
    <row r="30" spans="1:48" s="2" customFormat="1" ht="15" customHeight="1">
      <c r="A30" s="99" t="s">
        <v>99</v>
      </c>
      <c r="B30" s="6"/>
      <c r="C30" s="6"/>
      <c r="D30" s="6">
        <v>35</v>
      </c>
      <c r="E30" s="6">
        <v>45</v>
      </c>
      <c r="F30" s="102">
        <v>0</v>
      </c>
      <c r="G30" s="6">
        <v>49</v>
      </c>
      <c r="H30" s="6">
        <v>50</v>
      </c>
      <c r="I30" s="91">
        <v>40</v>
      </c>
      <c r="J30" s="91">
        <v>44</v>
      </c>
      <c r="K30" s="91">
        <v>87</v>
      </c>
      <c r="L30" s="6">
        <v>36</v>
      </c>
      <c r="M30" s="6">
        <v>97</v>
      </c>
      <c r="N30" s="6">
        <v>25</v>
      </c>
      <c r="O30" s="92" t="s">
        <v>81</v>
      </c>
      <c r="P30" s="92" t="s">
        <v>81</v>
      </c>
      <c r="Q30" s="92" t="s">
        <v>81</v>
      </c>
      <c r="R30" s="6">
        <v>20</v>
      </c>
      <c r="S30" s="91">
        <v>84</v>
      </c>
      <c r="T30" s="91">
        <v>50</v>
      </c>
      <c r="U30" s="6">
        <v>30</v>
      </c>
      <c r="V30" s="6">
        <v>100</v>
      </c>
      <c r="W30" s="6">
        <v>84</v>
      </c>
      <c r="X30" s="6">
        <v>195</v>
      </c>
      <c r="Y30" s="6">
        <v>50</v>
      </c>
      <c r="Z30" s="6">
        <f>88+96+135+185+50</f>
        <v>554</v>
      </c>
      <c r="AA30" s="6">
        <v>140</v>
      </c>
      <c r="AB30" s="6">
        <v>70</v>
      </c>
      <c r="AC30" s="6"/>
      <c r="AD30" s="6"/>
      <c r="AE30" s="6"/>
      <c r="AF30" s="35"/>
      <c r="AG30" s="25">
        <f>((SUM(D30:AF30))/(AG13-120))*100</f>
        <v>86.0730593607306</v>
      </c>
      <c r="AH30" s="6"/>
      <c r="AI30" s="99" t="s">
        <v>99</v>
      </c>
      <c r="AJ30" s="30">
        <v>7</v>
      </c>
      <c r="AK30" s="30">
        <f>'Grades - 1st Term'!AT30</f>
        <v>12.5</v>
      </c>
      <c r="AL30" s="31">
        <f t="shared" si="0"/>
        <v>19.5</v>
      </c>
      <c r="AN30" s="38">
        <f>'Grades - 1st Term'!AV30</f>
        <v>94.83101391650099</v>
      </c>
      <c r="AO30" s="38">
        <f t="shared" si="1"/>
        <v>86.0730593607306</v>
      </c>
      <c r="AP30" s="40"/>
      <c r="AQ30" s="40"/>
      <c r="AR30" s="40"/>
      <c r="AS30" s="40"/>
      <c r="AT30" s="40"/>
      <c r="AU30" s="40"/>
      <c r="AV30" s="40"/>
    </row>
    <row r="31" spans="1:48" ht="15" customHeight="1">
      <c r="A31" s="99" t="s">
        <v>100</v>
      </c>
      <c r="B31" s="6"/>
      <c r="C31" s="6"/>
      <c r="D31" s="6">
        <v>35</v>
      </c>
      <c r="E31" s="6">
        <v>45</v>
      </c>
      <c r="F31" s="6">
        <v>60</v>
      </c>
      <c r="G31" s="6">
        <v>47</v>
      </c>
      <c r="H31" s="6">
        <v>50</v>
      </c>
      <c r="I31" s="91">
        <v>46</v>
      </c>
      <c r="J31" s="91">
        <v>49</v>
      </c>
      <c r="K31" s="91">
        <v>65</v>
      </c>
      <c r="L31" s="6">
        <v>39</v>
      </c>
      <c r="M31" s="6">
        <v>121</v>
      </c>
      <c r="N31" s="6">
        <v>25</v>
      </c>
      <c r="O31" s="6">
        <v>40</v>
      </c>
      <c r="P31" s="91">
        <v>50</v>
      </c>
      <c r="Q31" s="6">
        <v>20</v>
      </c>
      <c r="R31" s="6">
        <v>20</v>
      </c>
      <c r="S31" s="119">
        <v>61</v>
      </c>
      <c r="T31" s="91">
        <v>50</v>
      </c>
      <c r="U31" s="6">
        <v>32</v>
      </c>
      <c r="V31" s="6">
        <v>100</v>
      </c>
      <c r="W31" s="6">
        <v>91</v>
      </c>
      <c r="X31" s="6">
        <v>193</v>
      </c>
      <c r="Y31" s="6">
        <v>50</v>
      </c>
      <c r="Z31" s="6">
        <f>88+90+135+190+50</f>
        <v>553</v>
      </c>
      <c r="AA31" s="6">
        <v>171</v>
      </c>
      <c r="AB31" s="6">
        <v>70</v>
      </c>
      <c r="AC31" s="6"/>
      <c r="AD31" s="6"/>
      <c r="AE31" s="6"/>
      <c r="AF31" s="35"/>
      <c r="AG31" s="25">
        <f>((SUM(D31:AF31))/(AG13-0))*100</f>
        <v>90.17316017316017</v>
      </c>
      <c r="AH31" s="6"/>
      <c r="AI31" s="99" t="s">
        <v>100</v>
      </c>
      <c r="AJ31" s="30">
        <v>6</v>
      </c>
      <c r="AK31" s="30">
        <f>'Grades - 1st Term'!AT31</f>
        <v>12.5</v>
      </c>
      <c r="AL31" s="31">
        <f t="shared" si="0"/>
        <v>18.5</v>
      </c>
      <c r="AN31" s="38">
        <f>'Grades - 1st Term'!AV31</f>
        <v>94.38369781312127</v>
      </c>
      <c r="AO31" s="38">
        <f t="shared" si="1"/>
        <v>90.17316017316017</v>
      </c>
      <c r="AP31" s="40"/>
      <c r="AQ31" s="40"/>
      <c r="AR31" s="40"/>
      <c r="AS31" s="40"/>
      <c r="AT31" s="40"/>
      <c r="AU31" s="40"/>
      <c r="AV31" s="40"/>
    </row>
    <row r="32" spans="1:48" ht="15" customHeight="1">
      <c r="A32" s="99" t="s">
        <v>101</v>
      </c>
      <c r="B32" s="6"/>
      <c r="C32" s="6"/>
      <c r="D32" s="6">
        <v>35</v>
      </c>
      <c r="E32" s="6">
        <v>45</v>
      </c>
      <c r="F32" s="6">
        <v>60</v>
      </c>
      <c r="G32" s="6">
        <v>49</v>
      </c>
      <c r="H32" s="6">
        <v>50</v>
      </c>
      <c r="I32" s="91">
        <v>46</v>
      </c>
      <c r="J32" s="91">
        <v>46</v>
      </c>
      <c r="K32" s="91">
        <v>88</v>
      </c>
      <c r="L32" s="6">
        <v>39</v>
      </c>
      <c r="M32" s="6">
        <v>107</v>
      </c>
      <c r="N32" s="6">
        <v>25</v>
      </c>
      <c r="O32" s="6">
        <v>46</v>
      </c>
      <c r="P32" s="91">
        <v>48</v>
      </c>
      <c r="Q32" s="6">
        <v>20</v>
      </c>
      <c r="R32" s="6">
        <v>20</v>
      </c>
      <c r="S32" s="91">
        <v>98</v>
      </c>
      <c r="T32" s="91">
        <v>50</v>
      </c>
      <c r="U32" s="6">
        <v>32</v>
      </c>
      <c r="V32" s="6">
        <v>100</v>
      </c>
      <c r="W32" s="6">
        <v>93</v>
      </c>
      <c r="X32" s="6">
        <v>209</v>
      </c>
      <c r="Y32" s="6">
        <v>50</v>
      </c>
      <c r="Z32" s="6">
        <f>97+98+140+195+50</f>
        <v>580</v>
      </c>
      <c r="AA32" s="6">
        <v>195</v>
      </c>
      <c r="AB32" s="6">
        <v>70</v>
      </c>
      <c r="AC32" s="6"/>
      <c r="AD32" s="6"/>
      <c r="AE32" s="6"/>
      <c r="AF32" s="35">
        <v>10</v>
      </c>
      <c r="AG32" s="25">
        <f>((SUM(D32:AF32))/(AG13-0))*100</f>
        <v>95.71428571428572</v>
      </c>
      <c r="AH32" s="6"/>
      <c r="AI32" s="99" t="s">
        <v>101</v>
      </c>
      <c r="AJ32" s="30">
        <v>8</v>
      </c>
      <c r="AK32" s="30">
        <f>'Grades - 1st Term'!AT32</f>
        <v>12.5</v>
      </c>
      <c r="AL32" s="31">
        <f t="shared" si="0"/>
        <v>20.5</v>
      </c>
      <c r="AN32" s="38">
        <f>'Grades - 1st Term'!AV32</f>
        <v>98.75745526838966</v>
      </c>
      <c r="AO32" s="38">
        <f t="shared" si="1"/>
        <v>95.71428571428572</v>
      </c>
      <c r="AP32" s="40"/>
      <c r="AQ32" s="40"/>
      <c r="AR32" s="40"/>
      <c r="AS32" s="40"/>
      <c r="AT32" s="40"/>
      <c r="AU32" s="40"/>
      <c r="AV32" s="40"/>
    </row>
    <row r="33" spans="1:48" ht="15" customHeight="1">
      <c r="A33" s="99" t="s">
        <v>102</v>
      </c>
      <c r="B33" s="6"/>
      <c r="C33" s="6"/>
      <c r="D33" s="6">
        <v>35</v>
      </c>
      <c r="E33" s="6">
        <v>45</v>
      </c>
      <c r="F33" s="6">
        <v>60</v>
      </c>
      <c r="G33" s="6">
        <v>47</v>
      </c>
      <c r="H33" s="6">
        <v>50</v>
      </c>
      <c r="I33" s="91">
        <v>46</v>
      </c>
      <c r="J33" s="91">
        <v>48</v>
      </c>
      <c r="K33" s="91">
        <v>70</v>
      </c>
      <c r="L33" s="92" t="s">
        <v>81</v>
      </c>
      <c r="M33" s="6">
        <v>63</v>
      </c>
      <c r="N33" s="6">
        <v>25</v>
      </c>
      <c r="O33" s="6">
        <v>50</v>
      </c>
      <c r="P33" s="91">
        <v>41</v>
      </c>
      <c r="Q33" s="6">
        <v>20</v>
      </c>
      <c r="R33" s="6">
        <v>20</v>
      </c>
      <c r="S33" s="91">
        <v>84</v>
      </c>
      <c r="T33" s="91">
        <v>50</v>
      </c>
      <c r="U33" s="6">
        <v>40</v>
      </c>
      <c r="V33" s="6">
        <v>100</v>
      </c>
      <c r="W33" s="6">
        <v>90</v>
      </c>
      <c r="X33" s="6">
        <v>210</v>
      </c>
      <c r="Y33" s="6">
        <v>50</v>
      </c>
      <c r="Z33" s="6">
        <f>78+99+125+185+50</f>
        <v>537</v>
      </c>
      <c r="AA33" s="6">
        <v>164</v>
      </c>
      <c r="AB33" s="6">
        <v>70</v>
      </c>
      <c r="AC33" s="6"/>
      <c r="AD33" s="6"/>
      <c r="AE33" s="6"/>
      <c r="AF33" s="35">
        <v>95</v>
      </c>
      <c r="AG33" s="25">
        <f>((SUM(D33:AF33))/(AG13-45))*100</f>
        <v>93.15673289183223</v>
      </c>
      <c r="AH33" s="6"/>
      <c r="AI33" s="99" t="s">
        <v>102</v>
      </c>
      <c r="AJ33" s="30">
        <v>8</v>
      </c>
      <c r="AK33" s="30">
        <f>'Grades - 1st Term'!AT33</f>
        <v>12.5</v>
      </c>
      <c r="AL33" s="31">
        <f t="shared" si="0"/>
        <v>20.5</v>
      </c>
      <c r="AM33" s="2"/>
      <c r="AN33" s="38">
        <f>'Grades - 1st Term'!AV33</f>
        <v>86.72962226640159</v>
      </c>
      <c r="AO33" s="38">
        <f t="shared" si="1"/>
        <v>93.15673289183223</v>
      </c>
      <c r="AP33" s="40"/>
      <c r="AQ33" s="40"/>
      <c r="AR33" s="40"/>
      <c r="AS33" s="40"/>
      <c r="AT33" s="40"/>
      <c r="AU33" s="40"/>
      <c r="AV33" s="40"/>
    </row>
    <row r="34" spans="1:48" ht="15" customHeight="1">
      <c r="A34" s="99" t="s">
        <v>103</v>
      </c>
      <c r="B34" s="6"/>
      <c r="C34" s="6"/>
      <c r="D34" s="6">
        <v>35</v>
      </c>
      <c r="E34" s="6">
        <v>45</v>
      </c>
      <c r="F34" s="6">
        <v>60</v>
      </c>
      <c r="G34" s="6">
        <v>48</v>
      </c>
      <c r="H34" s="6">
        <v>50</v>
      </c>
      <c r="I34" s="91">
        <v>40</v>
      </c>
      <c r="J34" s="101">
        <v>46</v>
      </c>
      <c r="K34" s="101">
        <v>88</v>
      </c>
      <c r="L34" s="6">
        <v>42</v>
      </c>
      <c r="M34" s="6">
        <v>120</v>
      </c>
      <c r="N34" s="6">
        <v>25</v>
      </c>
      <c r="O34" s="6">
        <v>42</v>
      </c>
      <c r="P34" s="91">
        <v>50</v>
      </c>
      <c r="Q34" s="6">
        <v>20</v>
      </c>
      <c r="R34" s="6">
        <v>20</v>
      </c>
      <c r="S34" s="91">
        <v>91</v>
      </c>
      <c r="T34" s="91">
        <v>50</v>
      </c>
      <c r="U34" s="6">
        <v>40</v>
      </c>
      <c r="V34" s="6">
        <v>100</v>
      </c>
      <c r="W34" s="6">
        <v>93</v>
      </c>
      <c r="X34" s="6">
        <v>202</v>
      </c>
      <c r="Y34" s="6">
        <v>50</v>
      </c>
      <c r="Z34" s="6">
        <f>85+90+148+200+50</f>
        <v>573</v>
      </c>
      <c r="AA34" s="6">
        <v>195</v>
      </c>
      <c r="AB34" s="6">
        <v>70</v>
      </c>
      <c r="AC34" s="6"/>
      <c r="AD34" s="6"/>
      <c r="AE34" s="6"/>
      <c r="AF34" s="35"/>
      <c r="AG34" s="25">
        <f>(((SUM(D34:AF34))/(AG13-0))*100)+0</f>
        <v>95.02164502164501</v>
      </c>
      <c r="AH34" s="6"/>
      <c r="AI34" s="99" t="s">
        <v>103</v>
      </c>
      <c r="AJ34" s="30">
        <v>8</v>
      </c>
      <c r="AK34" s="30">
        <f>'Grades - 1st Term'!AT34</f>
        <v>12.5</v>
      </c>
      <c r="AL34" s="31">
        <f t="shared" si="0"/>
        <v>20.5</v>
      </c>
      <c r="AN34" s="38">
        <f>'Grades - 1st Term'!AV34</f>
        <v>95.82504970178927</v>
      </c>
      <c r="AO34" s="38">
        <f t="shared" si="1"/>
        <v>95.02164502164501</v>
      </c>
      <c r="AP34" s="40"/>
      <c r="AQ34" s="40"/>
      <c r="AR34" s="40"/>
      <c r="AS34" s="40"/>
      <c r="AT34" s="40"/>
      <c r="AU34" s="40"/>
      <c r="AV34" s="40"/>
    </row>
    <row r="35" spans="1:48" ht="13.5" customHeight="1">
      <c r="A35" s="99" t="s">
        <v>104</v>
      </c>
      <c r="B35" s="6"/>
      <c r="C35" s="6"/>
      <c r="D35" s="6">
        <v>35</v>
      </c>
      <c r="E35" s="6">
        <v>45</v>
      </c>
      <c r="F35" s="6">
        <v>60</v>
      </c>
      <c r="G35" s="6">
        <v>47</v>
      </c>
      <c r="H35" s="6">
        <v>50</v>
      </c>
      <c r="I35" s="91">
        <v>37</v>
      </c>
      <c r="J35" s="101">
        <v>44</v>
      </c>
      <c r="K35" s="91">
        <v>88</v>
      </c>
      <c r="L35" s="6">
        <v>33</v>
      </c>
      <c r="M35" s="6">
        <v>117</v>
      </c>
      <c r="N35" s="6">
        <v>25</v>
      </c>
      <c r="O35" s="6">
        <v>42</v>
      </c>
      <c r="P35" s="91">
        <v>50</v>
      </c>
      <c r="Q35" s="6">
        <v>20</v>
      </c>
      <c r="R35" s="92" t="s">
        <v>81</v>
      </c>
      <c r="S35" s="91">
        <v>88</v>
      </c>
      <c r="T35" s="91">
        <v>50</v>
      </c>
      <c r="U35" s="6">
        <v>34</v>
      </c>
      <c r="V35" s="6">
        <v>100</v>
      </c>
      <c r="W35" s="6">
        <v>83</v>
      </c>
      <c r="X35" s="6">
        <v>194</v>
      </c>
      <c r="Y35" s="6">
        <v>50</v>
      </c>
      <c r="Z35" s="6">
        <f>92+85+120+200+50</f>
        <v>547</v>
      </c>
      <c r="AA35" s="6">
        <v>191</v>
      </c>
      <c r="AB35" s="6">
        <v>65</v>
      </c>
      <c r="AC35" s="6"/>
      <c r="AD35" s="6"/>
      <c r="AE35" s="6"/>
      <c r="AF35" s="35"/>
      <c r="AG35" s="25">
        <f>((SUM(D35:AF35))/(AG13-20))*100+0</f>
        <v>91.48471615720524</v>
      </c>
      <c r="AH35" s="6"/>
      <c r="AI35" s="99" t="s">
        <v>104</v>
      </c>
      <c r="AJ35" s="30">
        <v>8</v>
      </c>
      <c r="AK35" s="30">
        <f>'Grades - 1st Term'!AT35</f>
        <v>12.5</v>
      </c>
      <c r="AL35" s="31">
        <f t="shared" si="0"/>
        <v>20.5</v>
      </c>
      <c r="AN35" s="38">
        <f>'Grades - 1st Term'!AV35</f>
        <v>93.33996023856858</v>
      </c>
      <c r="AO35" s="38">
        <f>AG35</f>
        <v>91.48471615720524</v>
      </c>
      <c r="AP35" s="40"/>
      <c r="AQ35" s="40"/>
      <c r="AR35" s="40"/>
      <c r="AS35" s="40"/>
      <c r="AT35" s="40"/>
      <c r="AU35" s="40"/>
      <c r="AV35" s="40"/>
    </row>
    <row r="36" spans="1:48" ht="15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35"/>
      <c r="AG36" s="25">
        <f>((SUM(D36:AF36))/(AG13-35))*100</f>
        <v>0</v>
      </c>
      <c r="AH36" s="6"/>
      <c r="AI36" s="6"/>
      <c r="AJ36" s="30">
        <v>0</v>
      </c>
      <c r="AK36" s="30" t="e">
        <f>'Grades - 1st Term'!#REF!</f>
        <v>#REF!</v>
      </c>
      <c r="AL36" s="31" t="e">
        <f t="shared" si="0"/>
        <v>#REF!</v>
      </c>
      <c r="AN36" s="70" t="e">
        <f>'Grades - 1st Term'!#REF!</f>
        <v>#REF!</v>
      </c>
      <c r="AO36" s="38">
        <f>AG36</f>
        <v>0</v>
      </c>
      <c r="AP36" s="40"/>
      <c r="AQ36" s="40"/>
      <c r="AR36" s="40"/>
      <c r="AS36" s="40"/>
      <c r="AT36" s="40"/>
      <c r="AU36" s="40"/>
      <c r="AV36" s="40"/>
    </row>
    <row r="37" spans="1:48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35"/>
      <c r="AG37" s="25"/>
      <c r="AH37" s="6"/>
      <c r="AI37" s="6"/>
      <c r="AJ37" s="30"/>
      <c r="AK37" s="30"/>
      <c r="AL37" s="31"/>
      <c r="AN37" s="70"/>
      <c r="AO37" s="70"/>
      <c r="AP37" s="40"/>
      <c r="AQ37" s="40"/>
      <c r="AR37" s="40"/>
      <c r="AS37" s="40"/>
      <c r="AT37" s="40"/>
      <c r="AU37" s="40"/>
      <c r="AV37" s="40"/>
    </row>
    <row r="38" spans="1:48" ht="15" customHeight="1">
      <c r="A38" s="6"/>
      <c r="B38" s="6"/>
      <c r="C38" s="27" t="s">
        <v>30</v>
      </c>
      <c r="D38" s="6"/>
      <c r="E38" s="6"/>
      <c r="F38" s="6"/>
      <c r="G38" s="6"/>
      <c r="H38" s="6"/>
      <c r="I38" s="6">
        <v>1</v>
      </c>
      <c r="J38" s="6">
        <v>1</v>
      </c>
      <c r="K38" s="6">
        <v>2</v>
      </c>
      <c r="L38" s="6"/>
      <c r="M38" s="6"/>
      <c r="N38" s="6"/>
      <c r="O38" s="6"/>
      <c r="P38" s="6">
        <v>1</v>
      </c>
      <c r="Q38" s="6"/>
      <c r="R38" s="6"/>
      <c r="S38" s="6">
        <v>2</v>
      </c>
      <c r="T38" s="6">
        <v>1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35"/>
      <c r="AG38" s="25"/>
      <c r="AH38" s="6"/>
      <c r="AI38" s="6"/>
      <c r="AJ38" s="49" t="s">
        <v>16</v>
      </c>
      <c r="AK38" s="49"/>
      <c r="AL38" s="55">
        <f>('Grades - 1st Term'!AT36)+SUM(E38:U38)</f>
        <v>20.5</v>
      </c>
      <c r="AN38" s="38"/>
      <c r="AO38" s="37"/>
      <c r="AP38" s="40"/>
      <c r="AQ38" s="40"/>
      <c r="AR38" s="40"/>
      <c r="AS38" s="40"/>
      <c r="AT38" s="40"/>
      <c r="AU38" s="40"/>
      <c r="AV38" s="40"/>
    </row>
    <row r="39" spans="1:73" s="7" customFormat="1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1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46"/>
      <c r="AG39" s="46"/>
      <c r="AH39" s="6"/>
      <c r="AI39" s="6"/>
      <c r="AJ39" s="6"/>
      <c r="AK39" s="6"/>
      <c r="AL39" s="6"/>
      <c r="AN39" s="46"/>
      <c r="AO39" s="46"/>
      <c r="AP39" s="46"/>
      <c r="AQ39" s="46"/>
      <c r="AR39" s="46"/>
      <c r="AS39" s="46"/>
      <c r="AT39" s="46"/>
      <c r="AU39" s="46"/>
      <c r="AV39" s="4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</row>
  </sheetData>
  <mergeCells count="10">
    <mergeCell ref="AQ11:AQ13"/>
    <mergeCell ref="AR11:AR13"/>
    <mergeCell ref="F1:L1"/>
    <mergeCell ref="AN11:AN13"/>
    <mergeCell ref="AO11:AO13"/>
    <mergeCell ref="AP11:AP13"/>
    <mergeCell ref="AS11:AS13"/>
    <mergeCell ref="AT11:AT13"/>
    <mergeCell ref="AU11:AU13"/>
    <mergeCell ref="AV11:AV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8"/>
  <sheetViews>
    <sheetView workbookViewId="0" topLeftCell="Z13">
      <selection activeCell="AL14" sqref="AL14:AL37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3" width="9.421875" style="3" customWidth="1"/>
    <col min="4" max="7" width="4.57421875" style="3" customWidth="1"/>
    <col min="8" max="13" width="4.57421875" style="26" customWidth="1"/>
    <col min="14" max="26" width="4.57421875" style="4" customWidth="1"/>
    <col min="27" max="27" width="7.140625" style="4" customWidth="1"/>
    <col min="28" max="34" width="6.7109375" style="4" customWidth="1"/>
    <col min="35" max="35" width="6.7109375" style="13" customWidth="1"/>
    <col min="36" max="36" width="4.8515625" style="4" customWidth="1"/>
    <col min="37" max="37" width="8.00390625" style="13" customWidth="1"/>
    <col min="38" max="38" width="18.7109375" style="3" customWidth="1"/>
    <col min="39" max="39" width="10.00390625" style="3" customWidth="1"/>
    <col min="40" max="40" width="8.140625" style="21" customWidth="1"/>
    <col min="41" max="41" width="7.57421875" style="21" customWidth="1"/>
    <col min="42" max="42" width="7.57421875" style="28" customWidth="1"/>
    <col min="43" max="43" width="7.57421875" style="0" customWidth="1"/>
    <col min="44" max="44" width="8.00390625" style="4" customWidth="1"/>
    <col min="45" max="45" width="7.28125" style="4" customWidth="1"/>
    <col min="46" max="50" width="5.7109375" style="4" customWidth="1"/>
    <col min="51" max="51" width="19.140625" style="4" customWidth="1"/>
    <col min="52" max="76" width="9.140625" style="2" customWidth="1"/>
  </cols>
  <sheetData>
    <row r="1" spans="4:76" ht="27.75" customHeight="1">
      <c r="D1" s="6"/>
      <c r="E1" s="6"/>
      <c r="H1" s="120" t="s">
        <v>44</v>
      </c>
      <c r="I1" s="120"/>
      <c r="J1" s="120"/>
      <c r="K1" s="120"/>
      <c r="L1" s="120"/>
      <c r="M1" s="120"/>
      <c r="N1" s="120"/>
      <c r="O1" s="56"/>
      <c r="P1" s="56"/>
      <c r="Q1" s="56"/>
      <c r="R1" s="56"/>
      <c r="S1" s="56"/>
      <c r="T1" s="2"/>
      <c r="U1" s="2"/>
      <c r="V1" s="2"/>
      <c r="W1" s="2"/>
      <c r="X1" s="2"/>
      <c r="Y1" s="2"/>
      <c r="Z1" s="2"/>
      <c r="AA1" s="2"/>
      <c r="AB1"/>
      <c r="AC1" s="2"/>
      <c r="AD1" s="2"/>
      <c r="AE1" s="2"/>
      <c r="AF1" s="2"/>
      <c r="AG1" s="2"/>
      <c r="AH1" s="2"/>
      <c r="AI1" s="68"/>
      <c r="AJ1"/>
      <c r="AK1" s="2"/>
      <c r="AL1"/>
      <c r="AM1"/>
      <c r="AN1"/>
      <c r="AO1"/>
      <c r="AP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37" ht="12.75">
      <c r="A2" s="15"/>
      <c r="B2" s="16" t="s">
        <v>0</v>
      </c>
      <c r="C2" s="4"/>
      <c r="D2" s="4"/>
      <c r="E2" s="4"/>
      <c r="F2" s="4"/>
      <c r="G2" s="4"/>
      <c r="AI2" s="10"/>
      <c r="AK2" s="10"/>
    </row>
    <row r="3" spans="1:37" ht="12.75">
      <c r="A3" s="10" t="s">
        <v>11</v>
      </c>
      <c r="B3" s="16" t="s">
        <v>13</v>
      </c>
      <c r="C3" s="4"/>
      <c r="D3" s="4"/>
      <c r="E3" s="4"/>
      <c r="F3" s="4"/>
      <c r="G3" s="4"/>
      <c r="AI3" s="10"/>
      <c r="AK3" s="10"/>
    </row>
    <row r="4" spans="1:37" ht="12.75">
      <c r="A4" s="24"/>
      <c r="B4" s="16" t="s">
        <v>8</v>
      </c>
      <c r="C4" s="4"/>
      <c r="D4" s="4"/>
      <c r="E4" s="4"/>
      <c r="F4" s="4"/>
      <c r="G4" s="4"/>
      <c r="AI4" s="10"/>
      <c r="AK4" s="10"/>
    </row>
    <row r="5" spans="1:37" ht="12.75">
      <c r="A5" s="14"/>
      <c r="B5" s="16" t="s">
        <v>2</v>
      </c>
      <c r="C5" s="4"/>
      <c r="D5" s="4"/>
      <c r="E5" s="4"/>
      <c r="F5" s="4"/>
      <c r="G5" s="4"/>
      <c r="AI5" s="10"/>
      <c r="AK5" s="10"/>
    </row>
    <row r="6" spans="1:37" ht="12.75">
      <c r="A6" s="22"/>
      <c r="B6" s="16" t="s">
        <v>7</v>
      </c>
      <c r="C6" s="4"/>
      <c r="D6" s="4"/>
      <c r="E6" s="4"/>
      <c r="F6" s="4"/>
      <c r="G6" s="4"/>
      <c r="AI6" s="10"/>
      <c r="AK6" s="10"/>
    </row>
    <row r="7" spans="1:37" ht="12.75">
      <c r="A7" s="20"/>
      <c r="B7" s="16" t="s">
        <v>6</v>
      </c>
      <c r="C7" s="4"/>
      <c r="D7" s="4"/>
      <c r="E7" s="4"/>
      <c r="F7" s="4"/>
      <c r="G7" s="4"/>
      <c r="AI7" s="10"/>
      <c r="AK7" s="10"/>
    </row>
    <row r="8" spans="1:37" ht="12.75">
      <c r="A8" s="17"/>
      <c r="B8" s="16" t="s">
        <v>12</v>
      </c>
      <c r="C8" s="4"/>
      <c r="D8" s="4"/>
      <c r="E8" s="4"/>
      <c r="F8" s="4"/>
      <c r="G8" s="4"/>
      <c r="AI8" s="10"/>
      <c r="AK8" s="10"/>
    </row>
    <row r="9" spans="1:37" ht="12.75" customHeight="1">
      <c r="A9" s="18"/>
      <c r="B9" s="16" t="s">
        <v>3</v>
      </c>
      <c r="C9" s="4"/>
      <c r="D9" s="4"/>
      <c r="E9" s="4"/>
      <c r="F9" s="4"/>
      <c r="G9" s="4"/>
      <c r="U9" s="46"/>
      <c r="V9" s="46"/>
      <c r="W9" s="46"/>
      <c r="X9" s="46"/>
      <c r="Y9" s="46"/>
      <c r="Z9" s="46"/>
      <c r="AA9" s="74"/>
      <c r="AI9" s="10"/>
      <c r="AK9" s="10"/>
    </row>
    <row r="10" spans="1:37" ht="12.75">
      <c r="A10" s="19"/>
      <c r="B10" s="16" t="s">
        <v>4</v>
      </c>
      <c r="C10" s="4"/>
      <c r="D10" s="4"/>
      <c r="E10" s="4"/>
      <c r="F10" s="4"/>
      <c r="G10" s="4"/>
      <c r="U10" s="46"/>
      <c r="V10" s="46"/>
      <c r="W10" s="46"/>
      <c r="X10" s="46"/>
      <c r="Y10" s="46"/>
      <c r="Z10" s="46"/>
      <c r="AA10" s="74"/>
      <c r="AI10" s="10"/>
      <c r="AK10" s="10"/>
    </row>
    <row r="11" spans="1:76" s="52" customFormat="1" ht="158.25" customHeight="1">
      <c r="A11" s="6"/>
      <c r="B11" s="27"/>
      <c r="C11" s="27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2" t="s">
        <v>17</v>
      </c>
      <c r="AK11" s="11"/>
      <c r="AL11" s="6"/>
      <c r="AM11" s="6"/>
      <c r="AN11" s="21"/>
      <c r="AO11" s="21"/>
      <c r="AP11" s="21"/>
      <c r="AR11" s="121" t="s">
        <v>18</v>
      </c>
      <c r="AS11" s="121" t="s">
        <v>19</v>
      </c>
      <c r="AT11" s="121" t="s">
        <v>20</v>
      </c>
      <c r="AU11" s="121" t="s">
        <v>21</v>
      </c>
      <c r="AV11" s="121" t="s">
        <v>22</v>
      </c>
      <c r="AW11" s="121" t="s">
        <v>26</v>
      </c>
      <c r="AX11" s="121" t="s">
        <v>24</v>
      </c>
      <c r="AY11" s="121" t="s">
        <v>23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</row>
    <row r="12" spans="1:76" s="7" customFormat="1" ht="28.5" customHeight="1">
      <c r="A12" s="5"/>
      <c r="B12" s="27"/>
      <c r="C12" s="27" t="s">
        <v>10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33"/>
      <c r="AK12" s="54" t="s">
        <v>31</v>
      </c>
      <c r="AL12" s="5"/>
      <c r="AM12" s="5"/>
      <c r="AN12" s="21" t="s">
        <v>14</v>
      </c>
      <c r="AO12" s="21"/>
      <c r="AP12" s="21"/>
      <c r="AR12" s="122"/>
      <c r="AS12" s="122"/>
      <c r="AT12" s="122"/>
      <c r="AU12" s="122"/>
      <c r="AV12" s="122"/>
      <c r="AW12" s="122"/>
      <c r="AX12" s="122"/>
      <c r="AY12" s="122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7" customFormat="1" ht="29.25" customHeight="1" thickBot="1">
      <c r="A13" s="8" t="s">
        <v>1</v>
      </c>
      <c r="B13" s="8" t="s">
        <v>5</v>
      </c>
      <c r="C13" s="59" t="s">
        <v>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34"/>
      <c r="AK13" s="12">
        <f>SUM(D13:AJ13)</f>
        <v>0</v>
      </c>
      <c r="AL13" s="8" t="s">
        <v>5</v>
      </c>
      <c r="AM13" s="8" t="s">
        <v>1</v>
      </c>
      <c r="AN13" s="29" t="s">
        <v>49</v>
      </c>
      <c r="AO13" s="29" t="s">
        <v>48</v>
      </c>
      <c r="AP13" s="29" t="s">
        <v>15</v>
      </c>
      <c r="AR13" s="122"/>
      <c r="AS13" s="122"/>
      <c r="AT13" s="122"/>
      <c r="AU13" s="122"/>
      <c r="AV13" s="122"/>
      <c r="AW13" s="122"/>
      <c r="AX13" s="122"/>
      <c r="AY13" s="122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51" ht="15" customHeight="1" thickTop="1">
      <c r="A14" s="99" t="s">
        <v>84</v>
      </c>
      <c r="B14" s="6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75"/>
      <c r="AK14" s="25" t="e">
        <f>((SUM(D14:AJ14))/(AK13-0))*100</f>
        <v>#DIV/0!</v>
      </c>
      <c r="AL14" s="6"/>
      <c r="AM14" s="99" t="s">
        <v>84</v>
      </c>
      <c r="AN14" s="30">
        <v>0</v>
      </c>
      <c r="AO14" s="73">
        <f>'Grades - 2nd Term'!AL14</f>
        <v>20.5</v>
      </c>
      <c r="AP14" s="72">
        <f>AN14+AO14</f>
        <v>20.5</v>
      </c>
      <c r="AR14" s="38">
        <f>'Grades - 1st Term'!AV14</f>
        <v>93.63817097415506</v>
      </c>
      <c r="AS14" s="38">
        <f>'Grades - 2nd Term'!AO14</f>
        <v>87.87878787878788</v>
      </c>
      <c r="AT14" s="38" t="e">
        <f>AK14</f>
        <v>#DIV/0!</v>
      </c>
      <c r="AU14" s="41"/>
      <c r="AV14" s="41"/>
      <c r="AW14" s="76"/>
      <c r="AX14" s="40"/>
      <c r="AY14" s="39" t="e">
        <f>(SUM(AR14:AT14,AW14))/4</f>
        <v>#DIV/0!</v>
      </c>
    </row>
    <row r="15" spans="1:76" s="1" customFormat="1" ht="15" customHeight="1">
      <c r="A15" s="99" t="s">
        <v>85</v>
      </c>
      <c r="B15" s="6"/>
      <c r="C15" s="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75"/>
      <c r="AK15" s="25" t="e">
        <f>(((SUM(D15:AJ15))/(AK13-0))*100)</f>
        <v>#DIV/0!</v>
      </c>
      <c r="AL15" s="6"/>
      <c r="AM15" s="99" t="s">
        <v>85</v>
      </c>
      <c r="AN15" s="30">
        <v>0</v>
      </c>
      <c r="AO15" s="73">
        <f>'Grades - 2nd Term'!AL15</f>
        <v>18.5</v>
      </c>
      <c r="AP15" s="72">
        <f aca="true" t="shared" si="0" ref="AP15:AP36">AN15+AO15</f>
        <v>18.5</v>
      </c>
      <c r="AQ15" s="2"/>
      <c r="AR15" s="38">
        <f>'Grades - 1st Term'!AV15</f>
        <v>87.34309623430963</v>
      </c>
      <c r="AS15" s="38">
        <f>'Grades - 2nd Term'!AO15</f>
        <v>72.38095238095238</v>
      </c>
      <c r="AT15" s="38" t="e">
        <f aca="true" t="shared" si="1" ref="AT15:AT34">AK15</f>
        <v>#DIV/0!</v>
      </c>
      <c r="AU15" s="41"/>
      <c r="AV15" s="41"/>
      <c r="AW15" s="76"/>
      <c r="AX15" s="40"/>
      <c r="AY15" s="39" t="e">
        <f aca="true" t="shared" si="2" ref="AY15:AY34">(SUM(AR15:AT15,AW15))/4</f>
        <v>#DIV/0!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51" ht="15" customHeight="1">
      <c r="A16" s="99" t="s">
        <v>86</v>
      </c>
      <c r="B16" s="6"/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75"/>
      <c r="AK16" s="25" t="e">
        <f>((SUM(D16:AJ16))/(AK13-0))*100</f>
        <v>#DIV/0!</v>
      </c>
      <c r="AL16" s="6"/>
      <c r="AM16" s="99" t="s">
        <v>86</v>
      </c>
      <c r="AN16" s="30">
        <v>0</v>
      </c>
      <c r="AO16" s="73">
        <f>'Grades - 2nd Term'!AL16</f>
        <v>20.5</v>
      </c>
      <c r="AP16" s="72">
        <f t="shared" si="0"/>
        <v>20.5</v>
      </c>
      <c r="AQ16" s="2"/>
      <c r="AR16" s="38">
        <f>'Grades - 1st Term'!AV16</f>
        <v>99.94433399602384</v>
      </c>
      <c r="AS16" s="38">
        <f>'Grades - 2nd Term'!AO16</f>
        <v>97.33031674208145</v>
      </c>
      <c r="AT16" s="38" t="e">
        <f t="shared" si="1"/>
        <v>#DIV/0!</v>
      </c>
      <c r="AU16" s="41"/>
      <c r="AV16" s="41"/>
      <c r="AW16" s="76"/>
      <c r="AX16" s="40"/>
      <c r="AY16" s="39" t="e">
        <f>(SUM(AR16:AT16,AX16))/4</f>
        <v>#DIV/0!</v>
      </c>
    </row>
    <row r="17" spans="1:51" ht="15" customHeight="1">
      <c r="A17" s="99" t="s">
        <v>87</v>
      </c>
      <c r="B17" s="6"/>
      <c r="C17" s="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75"/>
      <c r="AK17" s="25" t="e">
        <f>((SUM(D17:AJ17))/(AK13-0))*100</f>
        <v>#DIV/0!</v>
      </c>
      <c r="AL17" s="6"/>
      <c r="AM17" s="99" t="s">
        <v>87</v>
      </c>
      <c r="AN17" s="30">
        <v>0</v>
      </c>
      <c r="AO17" s="73">
        <f>'Grades - 2nd Term'!AL17</f>
        <v>19.5</v>
      </c>
      <c r="AP17" s="72">
        <f t="shared" si="0"/>
        <v>19.5</v>
      </c>
      <c r="AR17" s="38">
        <f>'Grades - 1st Term'!AV17</f>
        <v>90.75546719681908</v>
      </c>
      <c r="AS17" s="38">
        <f>'Grades - 2nd Term'!AO17</f>
        <v>91.64502164502164</v>
      </c>
      <c r="AT17" s="38" t="e">
        <f t="shared" si="1"/>
        <v>#DIV/0!</v>
      </c>
      <c r="AU17" s="41"/>
      <c r="AV17" s="41"/>
      <c r="AW17" s="76"/>
      <c r="AX17" s="40"/>
      <c r="AY17" s="39" t="e">
        <f t="shared" si="2"/>
        <v>#DIV/0!</v>
      </c>
    </row>
    <row r="18" spans="1:51" s="2" customFormat="1" ht="15" customHeight="1">
      <c r="A18" s="99" t="s">
        <v>105</v>
      </c>
      <c r="B18" s="6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35"/>
      <c r="AK18" s="25" t="e">
        <f>((SUM(D18:AJ18))/(AK13-0))*100</f>
        <v>#DIV/0!</v>
      </c>
      <c r="AL18" s="6"/>
      <c r="AM18" s="99" t="s">
        <v>105</v>
      </c>
      <c r="AN18" s="30">
        <v>0</v>
      </c>
      <c r="AO18" s="73">
        <f>'Grades - 2nd Term'!AL18</f>
        <v>20.5</v>
      </c>
      <c r="AP18" s="72">
        <f t="shared" si="0"/>
        <v>20.5</v>
      </c>
      <c r="AR18" s="38">
        <f>'Grades - 1st Term'!AV18</f>
        <v>100.24254473161034</v>
      </c>
      <c r="AS18" s="38">
        <f>'Grades - 2nd Term'!AO18</f>
        <v>94.41558441558442</v>
      </c>
      <c r="AT18" s="38" t="e">
        <f t="shared" si="1"/>
        <v>#DIV/0!</v>
      </c>
      <c r="AU18" s="41"/>
      <c r="AV18" s="41"/>
      <c r="AW18" s="76"/>
      <c r="AX18" s="40"/>
      <c r="AY18" s="39" t="e">
        <f>(SUM(AR18:AT18,AX18))/4</f>
        <v>#DIV/0!</v>
      </c>
    </row>
    <row r="19" spans="1:51" s="2" customFormat="1" ht="15" customHeight="1">
      <c r="A19" s="99" t="s">
        <v>88</v>
      </c>
      <c r="B19" s="6"/>
      <c r="C19" s="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35"/>
      <c r="AK19" s="25" t="e">
        <f>((SUM(D19:AJ19))/(AK13-0))*100</f>
        <v>#DIV/0!</v>
      </c>
      <c r="AL19" s="6"/>
      <c r="AM19" s="99" t="s">
        <v>88</v>
      </c>
      <c r="AN19" s="30">
        <v>0</v>
      </c>
      <c r="AO19" s="73">
        <f>'Grades - 2nd Term'!AL19</f>
        <v>20.5</v>
      </c>
      <c r="AP19" s="72">
        <f t="shared" si="0"/>
        <v>20.5</v>
      </c>
      <c r="AR19" s="38">
        <f>'Grades - 1st Term'!AV19</f>
        <v>97.71371769383698</v>
      </c>
      <c r="AS19" s="38">
        <f>'Grades - 2nd Term'!AO19</f>
        <v>93.80952380952381</v>
      </c>
      <c r="AT19" s="38" t="e">
        <f t="shared" si="1"/>
        <v>#DIV/0!</v>
      </c>
      <c r="AU19" s="41"/>
      <c r="AV19" s="41"/>
      <c r="AW19" s="76"/>
      <c r="AX19" s="40"/>
      <c r="AY19" s="39" t="e">
        <f>(SUM(AR19:AT19,AX19))/4</f>
        <v>#DIV/0!</v>
      </c>
    </row>
    <row r="20" spans="1:76" s="1" customFormat="1" ht="15" customHeight="1">
      <c r="A20" s="99" t="s">
        <v>89</v>
      </c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35"/>
      <c r="AK20" s="25" t="e">
        <f>(((SUM(D20:AJ20))/(AK13-0))*100)</f>
        <v>#DIV/0!</v>
      </c>
      <c r="AL20" s="6"/>
      <c r="AM20" s="99" t="s">
        <v>89</v>
      </c>
      <c r="AN20" s="30">
        <v>0</v>
      </c>
      <c r="AO20" s="73">
        <f>'Grades - 2nd Term'!AL20</f>
        <v>19.5</v>
      </c>
      <c r="AP20" s="72">
        <f t="shared" si="0"/>
        <v>19.5</v>
      </c>
      <c r="AQ20" s="2"/>
      <c r="AR20" s="38">
        <f>'Grades - 1st Term'!AV20</f>
        <v>95.47713717693837</v>
      </c>
      <c r="AS20" s="38">
        <f>'Grades - 2nd Term'!AO20</f>
        <v>95.54112554112554</v>
      </c>
      <c r="AT20" s="38" t="e">
        <f t="shared" si="1"/>
        <v>#DIV/0!</v>
      </c>
      <c r="AU20" s="41"/>
      <c r="AV20" s="41"/>
      <c r="AW20" s="76"/>
      <c r="AX20" s="40"/>
      <c r="AY20" s="39" t="e">
        <f t="shared" si="2"/>
        <v>#DIV/0!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51" s="2" customFormat="1" ht="15" customHeight="1">
      <c r="A21" s="99" t="s">
        <v>90</v>
      </c>
      <c r="B21" s="6"/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35"/>
      <c r="AK21" s="25" t="e">
        <f>((SUM(D21:AJ21))/(AK13-0))*100</f>
        <v>#DIV/0!</v>
      </c>
      <c r="AL21" s="6"/>
      <c r="AM21" s="99" t="s">
        <v>90</v>
      </c>
      <c r="AN21" s="30">
        <v>0</v>
      </c>
      <c r="AO21" s="73">
        <f>'Grades - 2nd Term'!AL21</f>
        <v>19.5</v>
      </c>
      <c r="AP21" s="72">
        <f t="shared" si="0"/>
        <v>19.5</v>
      </c>
      <c r="AR21" s="38">
        <f>'Grades - 1st Term'!AV21</f>
        <v>86.18290258449304</v>
      </c>
      <c r="AS21" s="38">
        <f>'Grades - 2nd Term'!AO21</f>
        <v>82.30088495575221</v>
      </c>
      <c r="AT21" s="38" t="e">
        <f t="shared" si="1"/>
        <v>#DIV/0!</v>
      </c>
      <c r="AU21" s="41"/>
      <c r="AV21" s="41"/>
      <c r="AW21" s="76"/>
      <c r="AX21" s="40"/>
      <c r="AY21" s="39" t="e">
        <f t="shared" si="2"/>
        <v>#DIV/0!</v>
      </c>
    </row>
    <row r="22" spans="1:51" ht="15" customHeight="1">
      <c r="A22" s="99" t="s">
        <v>91</v>
      </c>
      <c r="B22" s="6"/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35"/>
      <c r="AK22" s="25" t="e">
        <f>((SUM(D22:AJ22))/(AK13-0))*100</f>
        <v>#DIV/0!</v>
      </c>
      <c r="AL22" s="6"/>
      <c r="AM22" s="99" t="s">
        <v>91</v>
      </c>
      <c r="AN22" s="30">
        <v>0</v>
      </c>
      <c r="AO22" s="73">
        <f>'Grades - 2nd Term'!AL22</f>
        <v>20.5</v>
      </c>
      <c r="AP22" s="72">
        <f t="shared" si="0"/>
        <v>20.5</v>
      </c>
      <c r="AR22" s="38">
        <f>'Grades - 1st Term'!AV22</f>
        <v>100.49701789264414</v>
      </c>
      <c r="AS22" s="38">
        <f>'Grades - 2nd Term'!AO22</f>
        <v>91.86147186147187</v>
      </c>
      <c r="AT22" s="38" t="e">
        <f t="shared" si="1"/>
        <v>#DIV/0!</v>
      </c>
      <c r="AU22" s="41"/>
      <c r="AV22" s="41"/>
      <c r="AW22" s="76"/>
      <c r="AX22" s="40"/>
      <c r="AY22" s="39" t="e">
        <f t="shared" si="2"/>
        <v>#DIV/0!</v>
      </c>
    </row>
    <row r="23" spans="1:51" ht="16.5" customHeight="1">
      <c r="A23" s="99" t="s">
        <v>92</v>
      </c>
      <c r="B23" s="6"/>
      <c r="C23" s="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35"/>
      <c r="AK23" s="25" t="e">
        <f>((SUM(D23:AJ23))/(AK13-0))*100</f>
        <v>#DIV/0!</v>
      </c>
      <c r="AL23" s="6"/>
      <c r="AM23" s="99" t="s">
        <v>92</v>
      </c>
      <c r="AN23" s="30">
        <v>0</v>
      </c>
      <c r="AO23" s="73">
        <f>'Grades - 2nd Term'!AL23</f>
        <v>19.5</v>
      </c>
      <c r="AP23" s="72">
        <f t="shared" si="0"/>
        <v>19.5</v>
      </c>
      <c r="AR23" s="38">
        <f>'Grades - 1st Term'!AV23</f>
        <v>89.21471172962227</v>
      </c>
      <c r="AS23" s="38">
        <f>'Grades - 2nd Term'!AO23</f>
        <v>86.40692640692642</v>
      </c>
      <c r="AT23" s="38" t="e">
        <f t="shared" si="1"/>
        <v>#DIV/0!</v>
      </c>
      <c r="AU23" s="41"/>
      <c r="AV23" s="41"/>
      <c r="AW23" s="76"/>
      <c r="AX23" s="40"/>
      <c r="AY23" s="39" t="e">
        <f t="shared" si="2"/>
        <v>#DIV/0!</v>
      </c>
    </row>
    <row r="24" spans="1:51" ht="15" customHeight="1">
      <c r="A24" s="99" t="s">
        <v>93</v>
      </c>
      <c r="B24" s="6"/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35"/>
      <c r="AK24" s="25" t="e">
        <f>((SUM(D24:AJ24))/(AK13-0))*100</f>
        <v>#DIV/0!</v>
      </c>
      <c r="AL24" s="6"/>
      <c r="AM24" s="99" t="s">
        <v>93</v>
      </c>
      <c r="AN24" s="30">
        <v>0</v>
      </c>
      <c r="AO24" s="73">
        <f>'Grades - 2nd Term'!AL24</f>
        <v>20</v>
      </c>
      <c r="AP24" s="72">
        <f t="shared" si="0"/>
        <v>20</v>
      </c>
      <c r="AR24" s="38">
        <f>'Grades - 1st Term'!AV24</f>
        <v>95.92252803261978</v>
      </c>
      <c r="AS24" s="38">
        <f>'Grades - 2nd Term'!AO24</f>
        <v>87.22943722943724</v>
      </c>
      <c r="AT24" s="38" t="e">
        <f t="shared" si="1"/>
        <v>#DIV/0!</v>
      </c>
      <c r="AU24" s="41"/>
      <c r="AV24" s="41"/>
      <c r="AW24" s="76"/>
      <c r="AX24" s="40"/>
      <c r="AY24" s="39" t="e">
        <f t="shared" si="2"/>
        <v>#DIV/0!</v>
      </c>
    </row>
    <row r="25" spans="1:51" ht="15" customHeight="1">
      <c r="A25" s="99" t="s">
        <v>94</v>
      </c>
      <c r="B25" s="6"/>
      <c r="C25" s="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35"/>
      <c r="AK25" s="25" t="e">
        <f>(((SUM(D25:AJ25))/(AK13-0))*100)</f>
        <v>#DIV/0!</v>
      </c>
      <c r="AL25" s="6"/>
      <c r="AM25" s="99" t="s">
        <v>94</v>
      </c>
      <c r="AN25" s="30">
        <v>0</v>
      </c>
      <c r="AO25" s="73">
        <f>'Grades - 2nd Term'!AL25</f>
        <v>20.5</v>
      </c>
      <c r="AP25" s="72">
        <f t="shared" si="0"/>
        <v>20.5</v>
      </c>
      <c r="AR25" s="38">
        <f>'Grades - 1st Term'!AV25</f>
        <v>92.14711729622267</v>
      </c>
      <c r="AS25" s="38">
        <f>'Grades - 2nd Term'!AO25</f>
        <v>92.12121212121212</v>
      </c>
      <c r="AT25" s="38" t="e">
        <f t="shared" si="1"/>
        <v>#DIV/0!</v>
      </c>
      <c r="AU25" s="41"/>
      <c r="AV25" s="41"/>
      <c r="AW25" s="76"/>
      <c r="AX25" s="40"/>
      <c r="AY25" s="39" t="e">
        <f t="shared" si="2"/>
        <v>#DIV/0!</v>
      </c>
    </row>
    <row r="26" spans="1:51" s="2" customFormat="1" ht="15" customHeight="1">
      <c r="A26" s="99" t="s">
        <v>95</v>
      </c>
      <c r="B26" s="6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35"/>
      <c r="AK26" s="25" t="e">
        <f>((SUM(D26:AJ26))/(AK13-0))*100</f>
        <v>#DIV/0!</v>
      </c>
      <c r="AL26" s="6"/>
      <c r="AM26" s="99" t="s">
        <v>95</v>
      </c>
      <c r="AN26" s="30">
        <v>0</v>
      </c>
      <c r="AO26" s="73">
        <f>'Grades - 2nd Term'!AL26</f>
        <v>19.5</v>
      </c>
      <c r="AP26" s="72">
        <f t="shared" si="0"/>
        <v>19.5</v>
      </c>
      <c r="AR26" s="38">
        <f>'Grades - 1st Term'!AV26</f>
        <v>95.42743538767395</v>
      </c>
      <c r="AS26" s="38">
        <f>'Grades - 2nd Term'!AO26</f>
        <v>94.5021645021645</v>
      </c>
      <c r="AT26" s="38" t="e">
        <f t="shared" si="1"/>
        <v>#DIV/0!</v>
      </c>
      <c r="AU26" s="41"/>
      <c r="AV26" s="41"/>
      <c r="AW26" s="76"/>
      <c r="AX26" s="40"/>
      <c r="AY26" s="39" t="e">
        <f t="shared" si="2"/>
        <v>#DIV/0!</v>
      </c>
    </row>
    <row r="27" spans="1:51" ht="15" customHeight="1">
      <c r="A27" s="99" t="s">
        <v>96</v>
      </c>
      <c r="B27" s="6"/>
      <c r="C27" s="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35"/>
      <c r="AK27" s="25" t="e">
        <f>((SUM(D27:AJ27))/(AK13-0))*100</f>
        <v>#DIV/0!</v>
      </c>
      <c r="AL27" s="6"/>
      <c r="AM27" s="99" t="s">
        <v>96</v>
      </c>
      <c r="AN27" s="30">
        <v>0</v>
      </c>
      <c r="AO27" s="73">
        <f>'Grades - 2nd Term'!AL27</f>
        <v>20.5</v>
      </c>
      <c r="AP27" s="72">
        <f t="shared" si="0"/>
        <v>20.5</v>
      </c>
      <c r="AQ27" s="2"/>
      <c r="AR27" s="38">
        <f>'Grades - 1st Term'!AV27</f>
        <v>98.50894632206759</v>
      </c>
      <c r="AS27" s="38">
        <f>'Grades - 2nd Term'!AO27</f>
        <v>95.06493506493506</v>
      </c>
      <c r="AT27" s="38" t="e">
        <f t="shared" si="1"/>
        <v>#DIV/0!</v>
      </c>
      <c r="AU27" s="41"/>
      <c r="AV27" s="41"/>
      <c r="AW27" s="76"/>
      <c r="AX27" s="40"/>
      <c r="AY27" s="39" t="e">
        <f t="shared" si="2"/>
        <v>#DIV/0!</v>
      </c>
    </row>
    <row r="28" spans="1:51" ht="15" customHeight="1">
      <c r="A28" s="99" t="s">
        <v>97</v>
      </c>
      <c r="B28" s="6"/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35"/>
      <c r="AK28" s="25" t="e">
        <f>((SUM(D28:AJ28))/(AK13-0))*100</f>
        <v>#DIV/0!</v>
      </c>
      <c r="AL28" s="6"/>
      <c r="AM28" s="99" t="s">
        <v>97</v>
      </c>
      <c r="AN28" s="30">
        <v>0</v>
      </c>
      <c r="AO28" s="73">
        <f>'Grades - 2nd Term'!AL28</f>
        <v>20.5</v>
      </c>
      <c r="AP28" s="72">
        <f t="shared" si="0"/>
        <v>20.5</v>
      </c>
      <c r="AR28" s="38">
        <f>'Grades - 1st Term'!AV28</f>
        <v>88.17097415506959</v>
      </c>
      <c r="AS28" s="38">
        <f>'Grades - 2nd Term'!AO28</f>
        <v>88.57142857142857</v>
      </c>
      <c r="AT28" s="38" t="e">
        <f t="shared" si="1"/>
        <v>#DIV/0!</v>
      </c>
      <c r="AU28" s="41"/>
      <c r="AV28" s="41"/>
      <c r="AW28" s="76"/>
      <c r="AX28" s="40"/>
      <c r="AY28" s="39" t="e">
        <f t="shared" si="2"/>
        <v>#DIV/0!</v>
      </c>
    </row>
    <row r="29" spans="1:51" s="2" customFormat="1" ht="15" customHeight="1">
      <c r="A29" s="99" t="s">
        <v>98</v>
      </c>
      <c r="B29" s="6"/>
      <c r="C29" s="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5"/>
      <c r="AK29" s="25" t="e">
        <f>((SUM(D29:AJ29))/(AK13-0))*100</f>
        <v>#DIV/0!</v>
      </c>
      <c r="AL29" s="6"/>
      <c r="AM29" s="99" t="s">
        <v>98</v>
      </c>
      <c r="AN29" s="30">
        <v>0</v>
      </c>
      <c r="AO29" s="73">
        <f>'Grades - 2nd Term'!AL29</f>
        <v>20.5</v>
      </c>
      <c r="AP29" s="72">
        <f t="shared" si="0"/>
        <v>20.5</v>
      </c>
      <c r="AR29" s="38">
        <f>'Grades - 1st Term'!AV29</f>
        <v>97.0675944333996</v>
      </c>
      <c r="AS29" s="38">
        <f>'Grades - 2nd Term'!AO29</f>
        <v>92.94372294372295</v>
      </c>
      <c r="AT29" s="38" t="e">
        <f t="shared" si="1"/>
        <v>#DIV/0!</v>
      </c>
      <c r="AU29" s="41"/>
      <c r="AV29" s="41"/>
      <c r="AW29" s="76"/>
      <c r="AX29" s="40"/>
      <c r="AY29" s="39" t="e">
        <f t="shared" si="2"/>
        <v>#DIV/0!</v>
      </c>
    </row>
    <row r="30" spans="1:51" s="2" customFormat="1" ht="15" customHeight="1">
      <c r="A30" s="99" t="s">
        <v>99</v>
      </c>
      <c r="B30" s="6"/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35"/>
      <c r="AK30" s="25" t="e">
        <f>((SUM(D30:AJ30))/(AK13-0))*100</f>
        <v>#DIV/0!</v>
      </c>
      <c r="AL30" s="6"/>
      <c r="AM30" s="99" t="s">
        <v>99</v>
      </c>
      <c r="AN30" s="30">
        <v>0</v>
      </c>
      <c r="AO30" s="73">
        <f>'Grades - 2nd Term'!AL30</f>
        <v>19.5</v>
      </c>
      <c r="AP30" s="72">
        <f t="shared" si="0"/>
        <v>19.5</v>
      </c>
      <c r="AR30" s="38">
        <f>'Grades - 1st Term'!AV30</f>
        <v>94.83101391650099</v>
      </c>
      <c r="AS30" s="38">
        <f>'Grades - 2nd Term'!AO30</f>
        <v>86.0730593607306</v>
      </c>
      <c r="AT30" s="38" t="e">
        <f t="shared" si="1"/>
        <v>#DIV/0!</v>
      </c>
      <c r="AU30" s="41"/>
      <c r="AV30" s="41"/>
      <c r="AW30" s="76"/>
      <c r="AX30" s="40"/>
      <c r="AY30" s="39" t="e">
        <f t="shared" si="2"/>
        <v>#DIV/0!</v>
      </c>
    </row>
    <row r="31" spans="1:51" ht="15" customHeight="1">
      <c r="A31" s="99" t="s">
        <v>100</v>
      </c>
      <c r="B31" s="6"/>
      <c r="C31" s="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35"/>
      <c r="AK31" s="25" t="e">
        <f>((SUM(D31:AJ31))/(AK13-0))*100</f>
        <v>#DIV/0!</v>
      </c>
      <c r="AL31" s="6"/>
      <c r="AM31" s="99" t="s">
        <v>100</v>
      </c>
      <c r="AN31" s="30">
        <v>0</v>
      </c>
      <c r="AO31" s="73">
        <f>'Grades - 2nd Term'!AL31</f>
        <v>18.5</v>
      </c>
      <c r="AP31" s="72">
        <f t="shared" si="0"/>
        <v>18.5</v>
      </c>
      <c r="AR31" s="38">
        <f>'Grades - 1st Term'!AV31</f>
        <v>94.38369781312127</v>
      </c>
      <c r="AS31" s="38">
        <f>'Grades - 2nd Term'!AO31</f>
        <v>90.17316017316017</v>
      </c>
      <c r="AT31" s="38" t="e">
        <f t="shared" si="1"/>
        <v>#DIV/0!</v>
      </c>
      <c r="AU31" s="41"/>
      <c r="AV31" s="41"/>
      <c r="AW31" s="76"/>
      <c r="AX31" s="40"/>
      <c r="AY31" s="39" t="e">
        <f t="shared" si="2"/>
        <v>#DIV/0!</v>
      </c>
    </row>
    <row r="32" spans="1:51" ht="15" customHeight="1">
      <c r="A32" s="99" t="s">
        <v>101</v>
      </c>
      <c r="B32" s="6"/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5"/>
      <c r="AK32" s="25" t="e">
        <f>((SUM(D32:AJ32))/(AK13-0))*100</f>
        <v>#DIV/0!</v>
      </c>
      <c r="AL32" s="6"/>
      <c r="AM32" s="99" t="s">
        <v>101</v>
      </c>
      <c r="AN32" s="30">
        <v>0</v>
      </c>
      <c r="AO32" s="73">
        <f>'Grades - 2nd Term'!AL32</f>
        <v>20.5</v>
      </c>
      <c r="AP32" s="72">
        <f t="shared" si="0"/>
        <v>20.5</v>
      </c>
      <c r="AR32" s="38">
        <f>'Grades - 1st Term'!AV32</f>
        <v>98.75745526838966</v>
      </c>
      <c r="AS32" s="38">
        <f>'Grades - 2nd Term'!AO32</f>
        <v>95.71428571428572</v>
      </c>
      <c r="AT32" s="38" t="e">
        <f t="shared" si="1"/>
        <v>#DIV/0!</v>
      </c>
      <c r="AU32" s="41"/>
      <c r="AV32" s="41"/>
      <c r="AW32" s="76"/>
      <c r="AX32" s="40"/>
      <c r="AY32" s="39" t="e">
        <f t="shared" si="2"/>
        <v>#DIV/0!</v>
      </c>
    </row>
    <row r="33" spans="1:51" ht="15" customHeight="1">
      <c r="A33" s="99" t="s">
        <v>102</v>
      </c>
      <c r="B33" s="6"/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5"/>
      <c r="AK33" s="25" t="e">
        <f>((SUM(D33:AJ33))/(AK13-0))*100</f>
        <v>#DIV/0!</v>
      </c>
      <c r="AL33" s="6"/>
      <c r="AM33" s="99" t="s">
        <v>102</v>
      </c>
      <c r="AN33" s="30">
        <v>0</v>
      </c>
      <c r="AO33" s="73">
        <f>'Grades - 2nd Term'!AL33</f>
        <v>20.5</v>
      </c>
      <c r="AP33" s="72">
        <f t="shared" si="0"/>
        <v>20.5</v>
      </c>
      <c r="AQ33" s="2"/>
      <c r="AR33" s="38">
        <f>'Grades - 1st Term'!AV33</f>
        <v>86.72962226640159</v>
      </c>
      <c r="AS33" s="38">
        <f>'Grades - 2nd Term'!AO33</f>
        <v>93.15673289183223</v>
      </c>
      <c r="AT33" s="38" t="e">
        <f t="shared" si="1"/>
        <v>#DIV/0!</v>
      </c>
      <c r="AU33" s="41"/>
      <c r="AV33" s="41"/>
      <c r="AW33" s="76"/>
      <c r="AX33" s="40"/>
      <c r="AY33" s="39" t="e">
        <f t="shared" si="2"/>
        <v>#DIV/0!</v>
      </c>
    </row>
    <row r="34" spans="1:51" ht="15" customHeight="1">
      <c r="A34" s="99" t="s">
        <v>103</v>
      </c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5"/>
      <c r="AK34" s="25" t="e">
        <f>(((SUM(D34:AJ34))/(AK13-0))*100)</f>
        <v>#DIV/0!</v>
      </c>
      <c r="AL34" s="6"/>
      <c r="AM34" s="99" t="s">
        <v>103</v>
      </c>
      <c r="AN34" s="30">
        <v>0</v>
      </c>
      <c r="AO34" s="73">
        <f>'Grades - 2nd Term'!AL34</f>
        <v>20.5</v>
      </c>
      <c r="AP34" s="72">
        <f t="shared" si="0"/>
        <v>20.5</v>
      </c>
      <c r="AR34" s="38">
        <f>'Grades - 1st Term'!AV34</f>
        <v>95.82504970178927</v>
      </c>
      <c r="AS34" s="38">
        <f>'Grades - 2nd Term'!AO34</f>
        <v>95.02164502164501</v>
      </c>
      <c r="AT34" s="38" t="e">
        <f t="shared" si="1"/>
        <v>#DIV/0!</v>
      </c>
      <c r="AU34" s="41"/>
      <c r="AV34" s="41"/>
      <c r="AW34" s="76"/>
      <c r="AX34" s="40"/>
      <c r="AY34" s="39" t="e">
        <f t="shared" si="2"/>
        <v>#DIV/0!</v>
      </c>
    </row>
    <row r="35" spans="1:51" ht="15" customHeight="1">
      <c r="A35" s="99" t="s">
        <v>104</v>
      </c>
      <c r="B35" s="6"/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5"/>
      <c r="AK35" s="25" t="e">
        <f>((SUM(D35:AJ35))/(AK13-0))*100</f>
        <v>#DIV/0!</v>
      </c>
      <c r="AL35" s="6"/>
      <c r="AM35" s="99" t="s">
        <v>104</v>
      </c>
      <c r="AN35" s="30">
        <v>0</v>
      </c>
      <c r="AO35" s="73">
        <f>'Grades - 2nd Term'!AL35</f>
        <v>20.5</v>
      </c>
      <c r="AP35" s="72">
        <f t="shared" si="0"/>
        <v>20.5</v>
      </c>
      <c r="AR35" s="38">
        <f>'Grades - 1st Term'!AV35</f>
        <v>93.33996023856858</v>
      </c>
      <c r="AS35" s="38">
        <f>'Grades - 2nd Term'!AO35</f>
        <v>91.48471615720524</v>
      </c>
      <c r="AT35" s="38" t="e">
        <f>AK35</f>
        <v>#DIV/0!</v>
      </c>
      <c r="AU35" s="41"/>
      <c r="AV35" s="41"/>
      <c r="AW35" s="76"/>
      <c r="AX35" s="40"/>
      <c r="AY35" s="39" t="e">
        <f>(SUM(AR35:AT35,AX35))/4</f>
        <v>#DIV/0!</v>
      </c>
    </row>
    <row r="36" spans="1:51" ht="15" customHeight="1">
      <c r="A36" s="6"/>
      <c r="B36" s="6"/>
      <c r="C36" s="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5"/>
      <c r="AK36" s="25" t="e">
        <f>(((SUM(D36:AJ36))/(AK13-0))*100)</f>
        <v>#DIV/0!</v>
      </c>
      <c r="AL36" s="6"/>
      <c r="AM36" s="6"/>
      <c r="AN36" s="30">
        <v>0</v>
      </c>
      <c r="AO36" s="73" t="e">
        <f>'Grades - 2nd Term'!AL36</f>
        <v>#REF!</v>
      </c>
      <c r="AP36" s="72" t="e">
        <f t="shared" si="0"/>
        <v>#REF!</v>
      </c>
      <c r="AR36" s="38" t="e">
        <f>'Grades - 1st Term'!#REF!</f>
        <v>#REF!</v>
      </c>
      <c r="AS36" s="38">
        <f>'Grades - 2nd Term'!AO37</f>
        <v>0</v>
      </c>
      <c r="AT36" s="38" t="e">
        <f>AK36</f>
        <v>#DIV/0!</v>
      </c>
      <c r="AU36" s="41"/>
      <c r="AV36" s="41"/>
      <c r="AW36" s="76"/>
      <c r="AX36" s="40"/>
      <c r="AY36" s="39" t="e">
        <f>(SUM(AR36:AT36,AX36))/4</f>
        <v>#REF!</v>
      </c>
    </row>
    <row r="37" spans="1:51" ht="15" customHeight="1">
      <c r="A37" s="6"/>
      <c r="B37" s="6"/>
      <c r="C37" s="27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5"/>
      <c r="AK37" s="25"/>
      <c r="AL37" s="6"/>
      <c r="AM37" s="6"/>
      <c r="AN37" s="49" t="s">
        <v>16</v>
      </c>
      <c r="AO37" s="49"/>
      <c r="AP37" s="55">
        <f>SUM(B37:AJ37)</f>
        <v>0</v>
      </c>
      <c r="AR37" s="38"/>
      <c r="AS37" s="37"/>
      <c r="AT37" s="38"/>
      <c r="AU37" s="41"/>
      <c r="AV37" s="41"/>
      <c r="AW37" s="76"/>
      <c r="AX37" s="40"/>
      <c r="AY37" s="39"/>
    </row>
    <row r="38" spans="1:76" s="7" customFormat="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"/>
      <c r="AJ38" s="46"/>
      <c r="AK38" s="46"/>
      <c r="AL38" s="6"/>
      <c r="AM38" s="6"/>
      <c r="AN38" s="6"/>
      <c r="AO38" s="6"/>
      <c r="AP38" s="6"/>
      <c r="AR38" s="46"/>
      <c r="AS38" s="46"/>
      <c r="AT38" s="46"/>
      <c r="AU38" s="46"/>
      <c r="AV38" s="46"/>
      <c r="AW38" s="46"/>
      <c r="AX38" s="46"/>
      <c r="AY38" s="4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</row>
  </sheetData>
  <mergeCells count="9">
    <mergeCell ref="H1:N1"/>
    <mergeCell ref="AR11:AR13"/>
    <mergeCell ref="AS11:AS13"/>
    <mergeCell ref="AT11:AT13"/>
    <mergeCell ref="AW11:AW13"/>
    <mergeCell ref="AX11:AX13"/>
    <mergeCell ref="AY11:AY13"/>
    <mergeCell ref="AU11:AU13"/>
    <mergeCell ref="AV11:AV1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3">
      <selection activeCell="A8" sqref="A8:A31"/>
    </sheetView>
  </sheetViews>
  <sheetFormatPr defaultColWidth="9.140625" defaultRowHeight="12.75"/>
  <cols>
    <col min="1" max="1" width="20.57421875" style="28" customWidth="1"/>
    <col min="2" max="2" width="16.8515625" style="42" customWidth="1"/>
    <col min="3" max="3" width="14.28125" style="42" customWidth="1"/>
    <col min="4" max="4" width="13.421875" style="42" customWidth="1"/>
    <col min="5" max="9" width="9.140625" style="42" customWidth="1"/>
    <col min="10" max="10" width="9.140625" style="26" customWidth="1"/>
  </cols>
  <sheetData>
    <row r="1" ht="23.25">
      <c r="C1" s="78" t="s">
        <v>73</v>
      </c>
    </row>
    <row r="2" ht="15.75">
      <c r="C2" s="79" t="s">
        <v>50</v>
      </c>
    </row>
    <row r="4" spans="2:10" ht="12.75">
      <c r="B4" s="43"/>
      <c r="C4" s="125" t="s">
        <v>18</v>
      </c>
      <c r="D4" s="125" t="s">
        <v>19</v>
      </c>
      <c r="E4" s="125" t="s">
        <v>20</v>
      </c>
      <c r="F4" s="125" t="s">
        <v>21</v>
      </c>
      <c r="G4" s="125" t="s">
        <v>22</v>
      </c>
      <c r="H4" s="125" t="s">
        <v>26</v>
      </c>
      <c r="I4" s="125" t="s">
        <v>24</v>
      </c>
      <c r="J4" s="125" t="s">
        <v>23</v>
      </c>
    </row>
    <row r="5" spans="2:10" ht="50.25" customHeight="1">
      <c r="B5" s="44"/>
      <c r="C5" s="126"/>
      <c r="D5" s="126"/>
      <c r="E5" s="126"/>
      <c r="F5" s="126"/>
      <c r="G5" s="126"/>
      <c r="H5" s="126"/>
      <c r="I5" s="126"/>
      <c r="J5" s="126"/>
    </row>
    <row r="6" spans="1:10" ht="13.5" thickBot="1">
      <c r="A6" s="45" t="s">
        <v>41</v>
      </c>
      <c r="B6" s="45" t="s">
        <v>42</v>
      </c>
      <c r="C6" s="127"/>
      <c r="D6" s="127"/>
      <c r="E6" s="127"/>
      <c r="F6" s="127"/>
      <c r="G6" s="127"/>
      <c r="H6" s="127"/>
      <c r="I6" s="127"/>
      <c r="J6" s="127"/>
    </row>
    <row r="7" spans="2:10" ht="13.5" hidden="1" thickTop="1">
      <c r="B7" s="6">
        <v>11691</v>
      </c>
      <c r="C7" s="57">
        <v>66.7060212514758</v>
      </c>
      <c r="D7" s="50"/>
      <c r="E7" s="50"/>
      <c r="F7" s="50"/>
      <c r="G7" s="50"/>
      <c r="H7" s="50"/>
      <c r="I7" s="50"/>
      <c r="J7" s="50">
        <f>(SUM(C7:E7,H7))/4</f>
        <v>16.67650531286895</v>
      </c>
    </row>
    <row r="8" spans="1:10" ht="13.5" thickTop="1">
      <c r="A8" s="6"/>
      <c r="B8" s="99" t="s">
        <v>84</v>
      </c>
      <c r="C8" s="63"/>
      <c r="D8" s="58"/>
      <c r="E8" s="58"/>
      <c r="F8" s="51"/>
      <c r="G8" s="51"/>
      <c r="H8" s="51"/>
      <c r="I8" s="60"/>
      <c r="J8" s="61"/>
    </row>
    <row r="9" spans="1:10" ht="12.75">
      <c r="A9" s="6"/>
      <c r="B9" s="99" t="s">
        <v>85</v>
      </c>
      <c r="C9" s="63"/>
      <c r="D9" s="58"/>
      <c r="E9" s="58"/>
      <c r="F9" s="51"/>
      <c r="G9" s="51"/>
      <c r="H9" s="51"/>
      <c r="I9" s="60"/>
      <c r="J9" s="61"/>
    </row>
    <row r="10" spans="1:10" ht="12.75">
      <c r="A10" s="6"/>
      <c r="B10" s="99" t="s">
        <v>86</v>
      </c>
      <c r="C10" s="63"/>
      <c r="D10" s="58"/>
      <c r="E10" s="58"/>
      <c r="F10" s="51"/>
      <c r="G10" s="51"/>
      <c r="H10" s="51"/>
      <c r="I10" s="60"/>
      <c r="J10" s="61"/>
    </row>
    <row r="11" spans="1:10" ht="12.75">
      <c r="A11" s="6"/>
      <c r="B11" s="99" t="s">
        <v>87</v>
      </c>
      <c r="C11" s="63"/>
      <c r="D11" s="58"/>
      <c r="E11" s="58"/>
      <c r="F11" s="51"/>
      <c r="G11" s="51"/>
      <c r="H11" s="51"/>
      <c r="I11" s="60"/>
      <c r="J11" s="61"/>
    </row>
    <row r="12" spans="1:10" ht="12.75">
      <c r="A12" s="6"/>
      <c r="B12" s="99" t="s">
        <v>105</v>
      </c>
      <c r="C12" s="63"/>
      <c r="D12" s="58"/>
      <c r="E12" s="58"/>
      <c r="F12" s="51"/>
      <c r="G12" s="51"/>
      <c r="H12" s="51"/>
      <c r="I12" s="60"/>
      <c r="J12" s="61"/>
    </row>
    <row r="13" spans="1:10" ht="12.75">
      <c r="A13" s="6"/>
      <c r="B13" s="99" t="s">
        <v>88</v>
      </c>
      <c r="C13" s="63"/>
      <c r="D13" s="58"/>
      <c r="E13" s="58"/>
      <c r="F13" s="51"/>
      <c r="G13" s="51"/>
      <c r="H13" s="51"/>
      <c r="I13" s="60"/>
      <c r="J13" s="61"/>
    </row>
    <row r="14" spans="1:10" ht="12.75">
      <c r="A14" s="6"/>
      <c r="B14" s="99" t="s">
        <v>89</v>
      </c>
      <c r="C14" s="63"/>
      <c r="D14" s="58"/>
      <c r="E14" s="58"/>
      <c r="F14" s="51"/>
      <c r="G14" s="51"/>
      <c r="H14" s="51"/>
      <c r="I14" s="60"/>
      <c r="J14" s="61"/>
    </row>
    <row r="15" spans="1:10" ht="12.75">
      <c r="A15" s="6"/>
      <c r="B15" s="99" t="s">
        <v>90</v>
      </c>
      <c r="C15" s="63"/>
      <c r="D15" s="58"/>
      <c r="E15" s="58"/>
      <c r="F15" s="51"/>
      <c r="G15" s="51"/>
      <c r="H15" s="51"/>
      <c r="I15" s="60"/>
      <c r="J15" s="61"/>
    </row>
    <row r="16" spans="1:10" ht="12.75">
      <c r="A16" s="6"/>
      <c r="B16" s="99" t="s">
        <v>91</v>
      </c>
      <c r="C16" s="63"/>
      <c r="D16" s="58"/>
      <c r="E16" s="58"/>
      <c r="F16" s="51"/>
      <c r="G16" s="51"/>
      <c r="H16" s="51"/>
      <c r="I16" s="60"/>
      <c r="J16" s="61"/>
    </row>
    <row r="17" spans="1:10" ht="12.75">
      <c r="A17" s="6"/>
      <c r="B17" s="99" t="s">
        <v>92</v>
      </c>
      <c r="C17" s="63"/>
      <c r="D17" s="58"/>
      <c r="E17" s="58"/>
      <c r="F17" s="51"/>
      <c r="G17" s="51"/>
      <c r="H17" s="51"/>
      <c r="I17" s="60"/>
      <c r="J17" s="61"/>
    </row>
    <row r="18" spans="1:10" ht="12.75">
      <c r="A18" s="6"/>
      <c r="B18" s="99" t="s">
        <v>93</v>
      </c>
      <c r="C18" s="63"/>
      <c r="D18" s="58"/>
      <c r="E18" s="58"/>
      <c r="F18" s="51"/>
      <c r="G18" s="51"/>
      <c r="H18" s="51"/>
      <c r="I18" s="60"/>
      <c r="J18" s="61"/>
    </row>
    <row r="19" spans="1:10" ht="12.75">
      <c r="A19" s="6"/>
      <c r="B19" s="99" t="s">
        <v>94</v>
      </c>
      <c r="C19" s="63"/>
      <c r="D19" s="58"/>
      <c r="E19" s="58"/>
      <c r="F19" s="51"/>
      <c r="G19" s="51"/>
      <c r="H19" s="51"/>
      <c r="I19" s="60"/>
      <c r="J19" s="61"/>
    </row>
    <row r="20" spans="1:10" ht="12.75">
      <c r="A20" s="6"/>
      <c r="B20" s="99" t="s">
        <v>95</v>
      </c>
      <c r="C20" s="63"/>
      <c r="D20" s="58"/>
      <c r="E20" s="58"/>
      <c r="F20" s="51"/>
      <c r="G20" s="51"/>
      <c r="H20" s="51"/>
      <c r="I20" s="60"/>
      <c r="J20" s="61"/>
    </row>
    <row r="21" spans="1:10" ht="12.75">
      <c r="A21" s="6"/>
      <c r="B21" s="99" t="s">
        <v>96</v>
      </c>
      <c r="C21" s="63"/>
      <c r="D21" s="58"/>
      <c r="E21" s="58"/>
      <c r="F21" s="51"/>
      <c r="G21" s="51"/>
      <c r="H21" s="51"/>
      <c r="I21" s="60"/>
      <c r="J21" s="61"/>
    </row>
    <row r="22" spans="1:10" ht="12.75">
      <c r="A22" s="6"/>
      <c r="B22" s="99" t="s">
        <v>97</v>
      </c>
      <c r="C22" s="63"/>
      <c r="D22" s="58"/>
      <c r="E22" s="58"/>
      <c r="F22" s="51"/>
      <c r="G22" s="51"/>
      <c r="H22" s="51"/>
      <c r="I22" s="60"/>
      <c r="J22" s="61"/>
    </row>
    <row r="23" spans="1:10" ht="12.75">
      <c r="A23" s="6"/>
      <c r="B23" s="99" t="s">
        <v>98</v>
      </c>
      <c r="C23" s="63"/>
      <c r="D23" s="58"/>
      <c r="E23" s="58"/>
      <c r="F23" s="51"/>
      <c r="G23" s="51"/>
      <c r="H23" s="51"/>
      <c r="I23" s="60"/>
      <c r="J23" s="61"/>
    </row>
    <row r="24" spans="1:10" ht="12.75">
      <c r="A24" s="6"/>
      <c r="B24" s="99" t="s">
        <v>99</v>
      </c>
      <c r="C24" s="63"/>
      <c r="D24" s="58"/>
      <c r="E24" s="58"/>
      <c r="F24" s="51"/>
      <c r="G24" s="51"/>
      <c r="H24" s="51"/>
      <c r="I24" s="60"/>
      <c r="J24" s="61"/>
    </row>
    <row r="25" spans="1:10" ht="12.75">
      <c r="A25" s="6"/>
      <c r="B25" s="99" t="s">
        <v>100</v>
      </c>
      <c r="C25" s="63"/>
      <c r="D25" s="58"/>
      <c r="E25" s="58"/>
      <c r="F25" s="51"/>
      <c r="G25" s="51"/>
      <c r="H25" s="51"/>
      <c r="I25" s="60"/>
      <c r="J25" s="61"/>
    </row>
    <row r="26" spans="1:10" ht="12.75">
      <c r="A26" s="6"/>
      <c r="B26" s="99" t="s">
        <v>101</v>
      </c>
      <c r="C26" s="63"/>
      <c r="D26" s="58"/>
      <c r="E26" s="58"/>
      <c r="F26" s="51"/>
      <c r="G26" s="51"/>
      <c r="H26" s="51"/>
      <c r="I26" s="60"/>
      <c r="J26" s="61"/>
    </row>
    <row r="27" spans="1:10" s="28" customFormat="1" ht="12.75">
      <c r="A27" s="6"/>
      <c r="B27" s="99" t="s">
        <v>102</v>
      </c>
      <c r="C27" s="63"/>
      <c r="D27" s="58"/>
      <c r="E27" s="58"/>
      <c r="F27" s="51"/>
      <c r="G27" s="51"/>
      <c r="H27" s="51"/>
      <c r="I27" s="60"/>
      <c r="J27" s="61"/>
    </row>
    <row r="28" spans="1:10" ht="12.75">
      <c r="A28" s="6"/>
      <c r="B28" s="99" t="s">
        <v>103</v>
      </c>
      <c r="C28" s="63"/>
      <c r="D28" s="58"/>
      <c r="E28" s="58"/>
      <c r="F28" s="51"/>
      <c r="G28" s="51"/>
      <c r="H28" s="51"/>
      <c r="I28" s="60"/>
      <c r="J28" s="61"/>
    </row>
    <row r="29" spans="1:10" ht="12.75">
      <c r="A29" s="6"/>
      <c r="B29" s="99" t="s">
        <v>104</v>
      </c>
      <c r="C29" s="63"/>
      <c r="D29" s="58"/>
      <c r="E29" s="58"/>
      <c r="F29" s="51"/>
      <c r="G29" s="51"/>
      <c r="H29" s="51"/>
      <c r="I29" s="60"/>
      <c r="J29" s="61"/>
    </row>
    <row r="30" spans="1:10" ht="12.75">
      <c r="A30" s="6"/>
      <c r="B30" s="64"/>
      <c r="C30" s="63"/>
      <c r="D30" s="58"/>
      <c r="E30" s="58"/>
      <c r="F30" s="51"/>
      <c r="G30" s="51"/>
      <c r="H30" s="51"/>
      <c r="I30" s="60"/>
      <c r="J30" s="61"/>
    </row>
    <row r="31" spans="1:10" ht="12.75">
      <c r="A31" s="6"/>
      <c r="B31" s="64"/>
      <c r="C31" s="63"/>
      <c r="D31" s="58"/>
      <c r="E31" s="58"/>
      <c r="F31" s="51"/>
      <c r="G31" s="51"/>
      <c r="H31" s="51"/>
      <c r="I31" s="60"/>
      <c r="J31" s="61"/>
    </row>
    <row r="33" spans="7:9" ht="12.75">
      <c r="G33" s="62" t="s">
        <v>38</v>
      </c>
      <c r="H33" s="77"/>
      <c r="I33" s="26"/>
    </row>
    <row r="34" spans="7:9" ht="12.75">
      <c r="G34" s="62" t="s">
        <v>39</v>
      </c>
      <c r="H34" s="26"/>
      <c r="I34" s="26"/>
    </row>
    <row r="35" spans="7:8" ht="12.75">
      <c r="G35" s="62" t="s">
        <v>40</v>
      </c>
      <c r="H35" s="26"/>
    </row>
  </sheetData>
  <mergeCells count="8">
    <mergeCell ref="C4:C6"/>
    <mergeCell ref="H4:H6"/>
    <mergeCell ref="I4:I6"/>
    <mergeCell ref="J4:J6"/>
    <mergeCell ref="D4:D6"/>
    <mergeCell ref="E4:E6"/>
    <mergeCell ref="F4:F6"/>
    <mergeCell ref="G4:G6"/>
  </mergeCells>
  <printOptions/>
  <pageMargins left="0.75" right="0.75" top="1" bottom="1" header="0.5" footer="0.5"/>
  <pageSetup fitToHeight="1" fitToWidth="1"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V26"/>
  <sheetViews>
    <sheetView workbookViewId="0" topLeftCell="AA1">
      <selection activeCell="BA1" sqref="BA1:BA16384"/>
    </sheetView>
  </sheetViews>
  <sheetFormatPr defaultColWidth="9.140625" defaultRowHeight="12.75"/>
  <cols>
    <col min="1" max="1" width="17.7109375" style="4" customWidth="1"/>
    <col min="2" max="2" width="10.421875" style="4" customWidth="1"/>
    <col min="3" max="3" width="3.421875" style="83" customWidth="1"/>
    <col min="4" max="5" width="2.28125" style="93" customWidth="1"/>
    <col min="6" max="7" width="2.8515625" style="47" customWidth="1"/>
    <col min="8" max="9" width="3.421875" style="93" customWidth="1"/>
    <col min="10" max="10" width="3.421875" style="100" customWidth="1"/>
    <col min="11" max="11" width="2.8515625" style="93" customWidth="1"/>
    <col min="12" max="12" width="3.140625" style="93" customWidth="1"/>
    <col min="13" max="13" width="2.421875" style="47" customWidth="1"/>
    <col min="14" max="14" width="2.421875" style="86" customWidth="1"/>
    <col min="15" max="15" width="2.8515625" style="93" customWidth="1"/>
    <col min="16" max="17" width="3.28125" style="93" customWidth="1"/>
    <col min="18" max="18" width="3.00390625" style="93" customWidth="1"/>
    <col min="19" max="19" width="2.57421875" style="100" customWidth="1"/>
    <col min="20" max="21" width="1.28515625" style="86" customWidth="1"/>
    <col min="22" max="23" width="3.00390625" style="93" customWidth="1"/>
    <col min="24" max="26" width="2.8515625" style="93" customWidth="1"/>
    <col min="27" max="28" width="1.57421875" style="47" customWidth="1"/>
    <col min="29" max="31" width="2.8515625" style="93" customWidth="1"/>
    <col min="32" max="33" width="3.00390625" style="93" customWidth="1"/>
    <col min="34" max="35" width="1.421875" style="47" customWidth="1"/>
    <col min="36" max="36" width="17.7109375" style="4" customWidth="1"/>
    <col min="37" max="37" width="3.28125" style="110" customWidth="1"/>
    <col min="38" max="41" width="3.28125" style="93" customWidth="1"/>
    <col min="42" max="43" width="1.1484375" style="47" customWidth="1"/>
    <col min="44" max="48" width="2.8515625" style="93" customWidth="1"/>
    <col min="49" max="50" width="1.421875" style="47" customWidth="1"/>
    <col min="51" max="52" width="8.421875" style="93" customWidth="1"/>
    <col min="53" max="53" width="9.140625" style="93" customWidth="1"/>
    <col min="54" max="55" width="9.140625" style="4" customWidth="1"/>
    <col min="56" max="57" width="1.1484375" style="47" customWidth="1"/>
    <col min="58" max="59" width="7.421875" style="4" customWidth="1"/>
    <col min="60" max="64" width="9.140625" style="4" customWidth="1"/>
    <col min="65" max="66" width="1.8515625" style="4" customWidth="1"/>
    <col min="67" max="71" width="9.140625" style="4" customWidth="1"/>
    <col min="72" max="73" width="1.7109375" style="4" customWidth="1"/>
    <col min="74" max="78" width="9.140625" style="4" customWidth="1"/>
    <col min="79" max="80" width="2.28125" style="4" customWidth="1"/>
    <col min="81" max="85" width="9.140625" style="4" customWidth="1"/>
    <col min="86" max="87" width="1.8515625" style="4" customWidth="1"/>
    <col min="88" max="92" width="9.140625" style="4" customWidth="1"/>
    <col min="93" max="94" width="1.57421875" style="4" customWidth="1"/>
    <col min="95" max="99" width="9.140625" style="4" customWidth="1"/>
    <col min="100" max="101" width="1.421875" style="4" customWidth="1"/>
    <col min="102" max="106" width="9.140625" style="4" customWidth="1"/>
    <col min="107" max="108" width="1.7109375" style="4" customWidth="1"/>
    <col min="109" max="113" width="9.140625" style="4" customWidth="1"/>
    <col min="114" max="115" width="1.28515625" style="4" customWidth="1"/>
    <col min="116" max="120" width="9.140625" style="4" customWidth="1"/>
    <col min="121" max="122" width="1.421875" style="4" customWidth="1"/>
    <col min="123" max="127" width="9.140625" style="4" customWidth="1"/>
    <col min="128" max="129" width="2.00390625" style="4" customWidth="1"/>
    <col min="130" max="134" width="9.140625" style="4" customWidth="1"/>
    <col min="135" max="136" width="1.8515625" style="4" customWidth="1"/>
    <col min="137" max="141" width="9.140625" style="4" customWidth="1"/>
    <col min="142" max="143" width="1.57421875" style="4" customWidth="1"/>
    <col min="144" max="16384" width="9.140625" style="4" customWidth="1"/>
  </cols>
  <sheetData>
    <row r="1" ht="12.75" customHeight="1"/>
    <row r="2" spans="1:152" s="95" customFormat="1" ht="13.5" thickBot="1">
      <c r="A2" s="95" t="s">
        <v>28</v>
      </c>
      <c r="B2" s="95" t="s">
        <v>27</v>
      </c>
      <c r="C2" s="85">
        <v>39330</v>
      </c>
      <c r="D2" s="96">
        <v>39331</v>
      </c>
      <c r="E2" s="96">
        <v>39332</v>
      </c>
      <c r="F2" s="97">
        <v>39333</v>
      </c>
      <c r="G2" s="97">
        <v>39334</v>
      </c>
      <c r="H2" s="96">
        <v>39335</v>
      </c>
      <c r="I2" s="96">
        <v>39336</v>
      </c>
      <c r="J2" s="96">
        <v>39337</v>
      </c>
      <c r="K2" s="96">
        <v>39338</v>
      </c>
      <c r="L2" s="96">
        <v>39339</v>
      </c>
      <c r="M2" s="97">
        <v>39340</v>
      </c>
      <c r="N2" s="97">
        <v>39341</v>
      </c>
      <c r="O2" s="96">
        <v>39342</v>
      </c>
      <c r="P2" s="96">
        <v>39343</v>
      </c>
      <c r="Q2" s="96">
        <v>39344</v>
      </c>
      <c r="R2" s="96">
        <v>39345</v>
      </c>
      <c r="S2" s="96">
        <v>39346</v>
      </c>
      <c r="T2" s="97">
        <v>39347</v>
      </c>
      <c r="U2" s="97">
        <v>39348</v>
      </c>
      <c r="V2" s="96">
        <v>39349</v>
      </c>
      <c r="W2" s="96">
        <v>39350</v>
      </c>
      <c r="X2" s="96">
        <v>39351</v>
      </c>
      <c r="Y2" s="96">
        <v>39352</v>
      </c>
      <c r="Z2" s="96">
        <v>39353</v>
      </c>
      <c r="AA2" s="97">
        <v>39354</v>
      </c>
      <c r="AB2" s="97">
        <v>39355</v>
      </c>
      <c r="AC2" s="96">
        <v>39356</v>
      </c>
      <c r="AD2" s="96">
        <v>39357</v>
      </c>
      <c r="AE2" s="96">
        <v>39358</v>
      </c>
      <c r="AF2" s="96">
        <v>39359</v>
      </c>
      <c r="AG2" s="96">
        <v>39360</v>
      </c>
      <c r="AH2" s="97">
        <v>39361</v>
      </c>
      <c r="AI2" s="97">
        <v>39362</v>
      </c>
      <c r="AJ2" s="95" t="s">
        <v>28</v>
      </c>
      <c r="AK2" s="111">
        <v>39363</v>
      </c>
      <c r="AL2" s="96">
        <v>39364</v>
      </c>
      <c r="AM2" s="96">
        <v>39365</v>
      </c>
      <c r="AN2" s="96">
        <v>39366</v>
      </c>
      <c r="AO2" s="96">
        <v>39367</v>
      </c>
      <c r="AP2" s="97">
        <v>39368</v>
      </c>
      <c r="AQ2" s="97">
        <v>39369</v>
      </c>
      <c r="AR2" s="96">
        <v>39370</v>
      </c>
      <c r="AS2" s="96">
        <v>39371</v>
      </c>
      <c r="AT2" s="96">
        <v>39372</v>
      </c>
      <c r="AU2" s="96">
        <v>39373</v>
      </c>
      <c r="AV2" s="96">
        <v>39374</v>
      </c>
      <c r="AW2" s="97">
        <v>39375</v>
      </c>
      <c r="AX2" s="97">
        <v>39376</v>
      </c>
      <c r="AY2" s="96">
        <v>39377</v>
      </c>
      <c r="AZ2" s="96">
        <v>39378</v>
      </c>
      <c r="BA2" s="96">
        <v>39379</v>
      </c>
      <c r="BB2" s="98">
        <v>39380</v>
      </c>
      <c r="BC2" s="98">
        <v>39381</v>
      </c>
      <c r="BD2" s="97">
        <v>39382</v>
      </c>
      <c r="BE2" s="97">
        <v>39383</v>
      </c>
      <c r="BF2" s="98">
        <v>39384</v>
      </c>
      <c r="BG2" s="98">
        <v>39385</v>
      </c>
      <c r="BH2" s="98">
        <v>39386</v>
      </c>
      <c r="BI2" s="98">
        <v>39387</v>
      </c>
      <c r="BJ2" s="98">
        <v>39388</v>
      </c>
      <c r="BK2" s="98">
        <v>39389</v>
      </c>
      <c r="BL2" s="98">
        <v>39390</v>
      </c>
      <c r="BM2" s="98">
        <v>39391</v>
      </c>
      <c r="BN2" s="98">
        <v>39392</v>
      </c>
      <c r="BO2" s="98">
        <v>39393</v>
      </c>
      <c r="BP2" s="98">
        <v>39394</v>
      </c>
      <c r="BQ2" s="98">
        <v>39395</v>
      </c>
      <c r="BR2" s="98">
        <v>39396</v>
      </c>
      <c r="BS2" s="98">
        <v>39397</v>
      </c>
      <c r="BT2" s="98">
        <v>39398</v>
      </c>
      <c r="BU2" s="98">
        <v>39399</v>
      </c>
      <c r="BV2" s="98">
        <v>39400</v>
      </c>
      <c r="BW2" s="98">
        <v>39401</v>
      </c>
      <c r="BX2" s="98">
        <v>39402</v>
      </c>
      <c r="BY2" s="98">
        <v>39403</v>
      </c>
      <c r="BZ2" s="98">
        <v>39404</v>
      </c>
      <c r="CA2" s="98">
        <v>39405</v>
      </c>
      <c r="CB2" s="98">
        <v>39406</v>
      </c>
      <c r="CC2" s="98">
        <v>39407</v>
      </c>
      <c r="CD2" s="98">
        <v>39408</v>
      </c>
      <c r="CE2" s="98">
        <v>39409</v>
      </c>
      <c r="CF2" s="98">
        <v>39410</v>
      </c>
      <c r="CG2" s="98">
        <v>39411</v>
      </c>
      <c r="CH2" s="98">
        <v>39412</v>
      </c>
      <c r="CI2" s="98">
        <v>39413</v>
      </c>
      <c r="CJ2" s="98">
        <v>39414</v>
      </c>
      <c r="CK2" s="98">
        <v>39415</v>
      </c>
      <c r="CL2" s="98">
        <v>39416</v>
      </c>
      <c r="CM2" s="98">
        <v>39417</v>
      </c>
      <c r="CN2" s="98">
        <v>39418</v>
      </c>
      <c r="CO2" s="98">
        <v>39419</v>
      </c>
      <c r="CP2" s="98">
        <v>39420</v>
      </c>
      <c r="CQ2" s="98">
        <v>39421</v>
      </c>
      <c r="CR2" s="98">
        <v>39422</v>
      </c>
      <c r="CS2" s="98">
        <v>39423</v>
      </c>
      <c r="CT2" s="98">
        <v>39424</v>
      </c>
      <c r="CU2" s="98">
        <v>39425</v>
      </c>
      <c r="CV2" s="98">
        <v>39426</v>
      </c>
      <c r="CW2" s="98">
        <v>39427</v>
      </c>
      <c r="CX2" s="98">
        <v>39428</v>
      </c>
      <c r="CY2" s="98">
        <v>39429</v>
      </c>
      <c r="CZ2" s="98">
        <v>39430</v>
      </c>
      <c r="DA2" s="98">
        <v>39431</v>
      </c>
      <c r="DB2" s="98">
        <v>39432</v>
      </c>
      <c r="DC2" s="98">
        <v>39433</v>
      </c>
      <c r="DD2" s="98">
        <v>39434</v>
      </c>
      <c r="DE2" s="98">
        <v>39435</v>
      </c>
      <c r="DF2" s="98">
        <v>39436</v>
      </c>
      <c r="DG2" s="98">
        <v>39437</v>
      </c>
      <c r="DH2" s="98">
        <v>39438</v>
      </c>
      <c r="DI2" s="98">
        <v>39439</v>
      </c>
      <c r="DJ2" s="98">
        <v>39440</v>
      </c>
      <c r="DK2" s="98">
        <v>39441</v>
      </c>
      <c r="DL2" s="98">
        <v>39442</v>
      </c>
      <c r="DM2" s="98">
        <v>39443</v>
      </c>
      <c r="DN2" s="98">
        <v>39444</v>
      </c>
      <c r="DO2" s="98">
        <v>39445</v>
      </c>
      <c r="DP2" s="98">
        <v>39446</v>
      </c>
      <c r="DQ2" s="98">
        <v>39447</v>
      </c>
      <c r="DR2" s="98">
        <v>39448</v>
      </c>
      <c r="DS2" s="98">
        <v>39449</v>
      </c>
      <c r="DT2" s="98">
        <v>39450</v>
      </c>
      <c r="DU2" s="98">
        <v>39451</v>
      </c>
      <c r="DV2" s="98">
        <v>39452</v>
      </c>
      <c r="DW2" s="98">
        <v>39453</v>
      </c>
      <c r="DX2" s="98">
        <v>39454</v>
      </c>
      <c r="DY2" s="98">
        <v>39455</v>
      </c>
      <c r="DZ2" s="98">
        <v>39456</v>
      </c>
      <c r="EA2" s="98">
        <v>39457</v>
      </c>
      <c r="EB2" s="98">
        <v>39458</v>
      </c>
      <c r="EC2" s="98">
        <v>39459</v>
      </c>
      <c r="ED2" s="98">
        <v>39460</v>
      </c>
      <c r="EE2" s="98">
        <v>39461</v>
      </c>
      <c r="EF2" s="98">
        <v>39462</v>
      </c>
      <c r="EG2" s="98">
        <v>39463</v>
      </c>
      <c r="EH2" s="98">
        <v>39464</v>
      </c>
      <c r="EI2" s="98">
        <v>39465</v>
      </c>
      <c r="EJ2" s="98">
        <v>39466</v>
      </c>
      <c r="EK2" s="98">
        <v>39467</v>
      </c>
      <c r="EL2" s="98">
        <v>39468</v>
      </c>
      <c r="EM2" s="98">
        <v>39469</v>
      </c>
      <c r="EN2" s="98">
        <v>39470</v>
      </c>
      <c r="EO2" s="98">
        <v>39471</v>
      </c>
      <c r="EP2" s="98">
        <v>39472</v>
      </c>
      <c r="EQ2" s="98">
        <v>39473</v>
      </c>
      <c r="ER2" s="98">
        <v>39474</v>
      </c>
      <c r="ES2" s="98">
        <v>39475</v>
      </c>
      <c r="ET2" s="98">
        <v>39476</v>
      </c>
      <c r="EU2" s="98">
        <v>39477</v>
      </c>
      <c r="EV2" s="98">
        <v>39478</v>
      </c>
    </row>
    <row r="3" spans="1:57" s="66" customFormat="1" ht="14.25" customHeight="1" thickTop="1">
      <c r="A3" s="80" t="s">
        <v>76</v>
      </c>
      <c r="B3" s="4">
        <v>29280</v>
      </c>
      <c r="C3" s="84"/>
      <c r="D3" s="94"/>
      <c r="E3" s="94"/>
      <c r="F3" s="67"/>
      <c r="G3" s="67"/>
      <c r="H3" s="94"/>
      <c r="I3" s="94"/>
      <c r="J3" s="94"/>
      <c r="K3" s="94"/>
      <c r="L3" s="94"/>
      <c r="M3" s="67"/>
      <c r="N3" s="67"/>
      <c r="O3" s="94"/>
      <c r="P3" s="94"/>
      <c r="Q3" s="94"/>
      <c r="R3" s="94"/>
      <c r="S3" s="94"/>
      <c r="T3" s="67"/>
      <c r="U3" s="67"/>
      <c r="V3" s="94"/>
      <c r="W3" s="94"/>
      <c r="X3" s="94"/>
      <c r="Y3" s="94"/>
      <c r="Z3" s="94"/>
      <c r="AA3" s="67"/>
      <c r="AB3" s="67"/>
      <c r="AC3" s="94"/>
      <c r="AD3" s="94"/>
      <c r="AE3" s="94"/>
      <c r="AF3" s="94"/>
      <c r="AG3" s="94"/>
      <c r="AH3" s="67"/>
      <c r="AI3" s="67"/>
      <c r="AJ3" s="80" t="s">
        <v>51</v>
      </c>
      <c r="AK3" s="112" t="s">
        <v>32</v>
      </c>
      <c r="AL3" s="94"/>
      <c r="AM3" s="94"/>
      <c r="AN3" s="94"/>
      <c r="AO3" s="94"/>
      <c r="AP3" s="67"/>
      <c r="AQ3" s="67"/>
      <c r="AR3" s="94"/>
      <c r="AS3" s="94"/>
      <c r="AT3" s="94"/>
      <c r="AU3" s="94"/>
      <c r="AV3" s="94"/>
      <c r="AW3" s="67"/>
      <c r="AX3" s="67"/>
      <c r="AY3" s="94"/>
      <c r="AZ3" s="94" t="s">
        <v>11</v>
      </c>
      <c r="BA3" s="94"/>
      <c r="BD3" s="67"/>
      <c r="BE3" s="67"/>
    </row>
    <row r="4" spans="1:57" s="66" customFormat="1" ht="14.25" customHeight="1">
      <c r="A4" s="81" t="s">
        <v>52</v>
      </c>
      <c r="B4" s="4">
        <v>29274</v>
      </c>
      <c r="C4" s="84" t="s">
        <v>37</v>
      </c>
      <c r="D4" s="94"/>
      <c r="E4" s="94"/>
      <c r="F4" s="67"/>
      <c r="G4" s="67"/>
      <c r="H4" s="94"/>
      <c r="I4" s="94"/>
      <c r="J4" s="94"/>
      <c r="K4" s="94"/>
      <c r="L4" s="94"/>
      <c r="M4" s="67"/>
      <c r="N4" s="67"/>
      <c r="O4" s="94"/>
      <c r="P4" s="94"/>
      <c r="Q4" s="94"/>
      <c r="R4" s="94"/>
      <c r="S4" s="94"/>
      <c r="T4" s="67"/>
      <c r="U4" s="67"/>
      <c r="V4" s="94"/>
      <c r="W4" s="94"/>
      <c r="X4" s="94"/>
      <c r="Y4" s="94"/>
      <c r="Z4" s="94"/>
      <c r="AA4" s="67"/>
      <c r="AB4" s="67"/>
      <c r="AC4" s="94"/>
      <c r="AD4" s="94"/>
      <c r="AE4" s="94"/>
      <c r="AF4" s="94"/>
      <c r="AG4" s="94"/>
      <c r="AH4" s="67"/>
      <c r="AI4" s="67"/>
      <c r="AJ4" s="81" t="s">
        <v>52</v>
      </c>
      <c r="AK4" s="112" t="s">
        <v>33</v>
      </c>
      <c r="AL4" s="94"/>
      <c r="AM4" s="94"/>
      <c r="AN4" s="94"/>
      <c r="AO4" s="94"/>
      <c r="AP4" s="67"/>
      <c r="AQ4" s="67"/>
      <c r="AR4" s="94"/>
      <c r="AS4" s="94"/>
      <c r="AT4" s="94"/>
      <c r="AU4" s="94"/>
      <c r="AV4" s="94"/>
      <c r="AW4" s="67"/>
      <c r="AX4" s="67"/>
      <c r="AY4" s="94"/>
      <c r="AZ4" s="94"/>
      <c r="BA4" s="94"/>
      <c r="BD4" s="67"/>
      <c r="BE4" s="67"/>
    </row>
    <row r="5" spans="1:57" s="66" customFormat="1" ht="14.25" customHeight="1">
      <c r="A5" s="81" t="s">
        <v>77</v>
      </c>
      <c r="B5" s="4">
        <v>29275</v>
      </c>
      <c r="C5" s="84" t="s">
        <v>33</v>
      </c>
      <c r="D5" s="94"/>
      <c r="E5" s="94"/>
      <c r="F5" s="67"/>
      <c r="G5" s="67"/>
      <c r="H5" s="94"/>
      <c r="I5" s="94"/>
      <c r="J5" s="94"/>
      <c r="K5" s="94"/>
      <c r="L5" s="94"/>
      <c r="M5" s="67"/>
      <c r="N5" s="67"/>
      <c r="O5" s="94"/>
      <c r="P5" s="94"/>
      <c r="Q5" s="94"/>
      <c r="R5" s="94"/>
      <c r="S5" s="94"/>
      <c r="T5" s="67"/>
      <c r="U5" s="67"/>
      <c r="V5" s="94"/>
      <c r="W5" s="94"/>
      <c r="X5" s="94"/>
      <c r="Y5" s="94"/>
      <c r="Z5" s="94"/>
      <c r="AA5" s="67"/>
      <c r="AB5" s="67"/>
      <c r="AC5" s="94"/>
      <c r="AD5" s="94"/>
      <c r="AE5" s="94"/>
      <c r="AF5" s="94"/>
      <c r="AG5" s="94"/>
      <c r="AH5" s="67"/>
      <c r="AI5" s="67"/>
      <c r="AJ5" s="81" t="s">
        <v>53</v>
      </c>
      <c r="AK5" s="112"/>
      <c r="AL5" s="94"/>
      <c r="AM5" s="94"/>
      <c r="AN5" s="94"/>
      <c r="AO5" s="94"/>
      <c r="AP5" s="67"/>
      <c r="AQ5" s="67"/>
      <c r="AR5" s="94"/>
      <c r="AS5" s="94"/>
      <c r="AT5" s="94"/>
      <c r="AU5" s="94"/>
      <c r="AV5" s="94"/>
      <c r="AW5" s="67"/>
      <c r="AX5" s="67"/>
      <c r="AY5" s="94"/>
      <c r="AZ5" s="94"/>
      <c r="BA5" s="94"/>
      <c r="BD5" s="67"/>
      <c r="BE5" s="67"/>
    </row>
    <row r="6" spans="1:57" s="66" customFormat="1" ht="14.25" customHeight="1">
      <c r="A6" s="81" t="s">
        <v>54</v>
      </c>
      <c r="B6" s="4">
        <v>29263</v>
      </c>
      <c r="C6" s="84" t="s">
        <v>32</v>
      </c>
      <c r="D6" s="94"/>
      <c r="E6" s="94"/>
      <c r="F6" s="67"/>
      <c r="G6" s="67"/>
      <c r="H6" s="94"/>
      <c r="I6" s="94"/>
      <c r="J6" s="94"/>
      <c r="K6" s="94"/>
      <c r="L6" s="94"/>
      <c r="M6" s="67"/>
      <c r="N6" s="67"/>
      <c r="O6" s="94"/>
      <c r="P6" s="94"/>
      <c r="Q6" s="94"/>
      <c r="R6" s="94"/>
      <c r="S6" s="94"/>
      <c r="T6" s="67"/>
      <c r="U6" s="67"/>
      <c r="V6" s="94"/>
      <c r="W6" s="94"/>
      <c r="X6" s="94"/>
      <c r="Y6" s="94"/>
      <c r="Z6" s="94"/>
      <c r="AA6" s="67"/>
      <c r="AB6" s="67"/>
      <c r="AC6" s="94"/>
      <c r="AD6" s="94"/>
      <c r="AE6" s="94"/>
      <c r="AF6" s="94"/>
      <c r="AG6" s="94"/>
      <c r="AH6" s="67"/>
      <c r="AI6" s="67"/>
      <c r="AJ6" s="81" t="s">
        <v>54</v>
      </c>
      <c r="AK6" s="112" t="s">
        <v>136</v>
      </c>
      <c r="AL6" s="94"/>
      <c r="AM6" s="94"/>
      <c r="AN6" s="94"/>
      <c r="AO6" s="94"/>
      <c r="AP6" s="67"/>
      <c r="AQ6" s="67"/>
      <c r="AR6" s="94"/>
      <c r="AS6" s="94"/>
      <c r="AT6" s="94"/>
      <c r="AU6" s="94"/>
      <c r="AV6" s="94"/>
      <c r="AW6" s="67"/>
      <c r="AX6" s="67"/>
      <c r="AY6" s="94"/>
      <c r="AZ6" s="94"/>
      <c r="BA6" s="94"/>
      <c r="BD6" s="67"/>
      <c r="BE6" s="67"/>
    </row>
    <row r="7" spans="1:57" s="66" customFormat="1" ht="14.25" customHeight="1">
      <c r="A7" s="81" t="s">
        <v>55</v>
      </c>
      <c r="B7" s="4">
        <v>29285</v>
      </c>
      <c r="C7" s="84" t="s">
        <v>45</v>
      </c>
      <c r="D7" s="94"/>
      <c r="E7" s="94"/>
      <c r="F7" s="67"/>
      <c r="G7" s="67"/>
      <c r="H7" s="94"/>
      <c r="I7" s="94"/>
      <c r="J7" s="94"/>
      <c r="K7" s="94"/>
      <c r="L7" s="94"/>
      <c r="M7" s="67"/>
      <c r="N7" s="67"/>
      <c r="O7" s="94"/>
      <c r="P7" s="94"/>
      <c r="Q7" s="94"/>
      <c r="R7" s="94"/>
      <c r="S7" s="94"/>
      <c r="T7" s="67"/>
      <c r="U7" s="67"/>
      <c r="V7" s="94"/>
      <c r="W7" s="94"/>
      <c r="X7" s="94"/>
      <c r="Y7" s="94"/>
      <c r="Z7" s="94"/>
      <c r="AA7" s="67"/>
      <c r="AB7" s="67"/>
      <c r="AC7" s="94"/>
      <c r="AD7" s="94"/>
      <c r="AE7" s="94"/>
      <c r="AF7" s="94"/>
      <c r="AG7" s="94"/>
      <c r="AH7" s="67"/>
      <c r="AI7" s="67"/>
      <c r="AJ7" s="81" t="s">
        <v>55</v>
      </c>
      <c r="AK7" s="112" t="s">
        <v>37</v>
      </c>
      <c r="AL7" s="94"/>
      <c r="AM7" s="94"/>
      <c r="AN7" s="94"/>
      <c r="AO7" s="94"/>
      <c r="AP7" s="67"/>
      <c r="AQ7" s="67"/>
      <c r="AR7" s="94"/>
      <c r="AS7" s="94"/>
      <c r="AT7" s="94"/>
      <c r="AU7" s="94"/>
      <c r="AV7" s="94"/>
      <c r="AW7" s="67"/>
      <c r="AX7" s="67"/>
      <c r="AY7" s="94"/>
      <c r="AZ7" s="94"/>
      <c r="BA7" s="94"/>
      <c r="BD7" s="67"/>
      <c r="BE7" s="67"/>
    </row>
    <row r="8" spans="1:57" s="66" customFormat="1" ht="14.25" customHeight="1">
      <c r="A8" s="81" t="s">
        <v>56</v>
      </c>
      <c r="B8" s="4">
        <v>29319</v>
      </c>
      <c r="C8" s="84" t="s">
        <v>46</v>
      </c>
      <c r="D8" s="94"/>
      <c r="E8" s="94"/>
      <c r="F8" s="67"/>
      <c r="G8" s="67"/>
      <c r="H8" s="94"/>
      <c r="I8" s="94"/>
      <c r="J8" s="94"/>
      <c r="K8" s="94"/>
      <c r="L8" s="94"/>
      <c r="M8" s="67"/>
      <c r="N8" s="67"/>
      <c r="O8" s="94"/>
      <c r="P8" s="94"/>
      <c r="Q8" s="94"/>
      <c r="R8" s="94"/>
      <c r="S8" s="94"/>
      <c r="T8" s="67"/>
      <c r="U8" s="67"/>
      <c r="V8" s="94"/>
      <c r="W8" s="94"/>
      <c r="X8" s="94"/>
      <c r="Y8" s="94"/>
      <c r="Z8" s="94"/>
      <c r="AA8" s="67"/>
      <c r="AB8" s="67"/>
      <c r="AC8" s="94"/>
      <c r="AD8" s="94"/>
      <c r="AE8" s="94"/>
      <c r="AF8" s="94"/>
      <c r="AG8" s="94"/>
      <c r="AH8" s="67"/>
      <c r="AI8" s="67"/>
      <c r="AJ8" s="81" t="s">
        <v>56</v>
      </c>
      <c r="AK8" s="112" t="s">
        <v>137</v>
      </c>
      <c r="AL8" s="94"/>
      <c r="AM8" s="94"/>
      <c r="AN8" s="94"/>
      <c r="AO8" s="94"/>
      <c r="AP8" s="67"/>
      <c r="AQ8" s="67"/>
      <c r="AR8" s="94"/>
      <c r="AS8" s="94"/>
      <c r="AT8" s="94"/>
      <c r="AU8" s="94"/>
      <c r="AV8" s="94"/>
      <c r="AW8" s="67"/>
      <c r="AX8" s="67"/>
      <c r="AY8" s="94"/>
      <c r="AZ8" s="94"/>
      <c r="BA8" s="94"/>
      <c r="BD8" s="67"/>
      <c r="BE8" s="67"/>
    </row>
    <row r="9" spans="1:57" s="66" customFormat="1" ht="14.25" customHeight="1">
      <c r="A9" s="81" t="s">
        <v>75</v>
      </c>
      <c r="B9" s="4">
        <v>29366</v>
      </c>
      <c r="C9" s="84" t="s">
        <v>47</v>
      </c>
      <c r="D9" s="94"/>
      <c r="E9" s="94"/>
      <c r="F9" s="67"/>
      <c r="G9" s="67"/>
      <c r="H9" s="94"/>
      <c r="I9" s="94"/>
      <c r="J9" s="94"/>
      <c r="K9" s="94"/>
      <c r="L9" s="94"/>
      <c r="M9" s="67"/>
      <c r="N9" s="67"/>
      <c r="O9" s="94"/>
      <c r="P9" s="94"/>
      <c r="Q9" s="94"/>
      <c r="R9" s="94"/>
      <c r="S9" s="94"/>
      <c r="T9" s="67"/>
      <c r="U9" s="67"/>
      <c r="V9" s="94"/>
      <c r="W9" s="94"/>
      <c r="X9" s="94"/>
      <c r="Y9" s="94"/>
      <c r="Z9" s="94"/>
      <c r="AA9" s="67"/>
      <c r="AB9" s="67"/>
      <c r="AC9" s="94"/>
      <c r="AD9" s="94"/>
      <c r="AE9" s="94"/>
      <c r="AF9" s="94"/>
      <c r="AG9" s="94"/>
      <c r="AH9" s="67"/>
      <c r="AI9" s="67"/>
      <c r="AJ9" s="81" t="s">
        <v>57</v>
      </c>
      <c r="AK9" s="112" t="s">
        <v>33</v>
      </c>
      <c r="AL9" s="94"/>
      <c r="AM9" s="94"/>
      <c r="AN9" s="94"/>
      <c r="AO9" s="94"/>
      <c r="AP9" s="67"/>
      <c r="AQ9" s="67"/>
      <c r="AR9" s="94"/>
      <c r="AS9" s="94"/>
      <c r="AT9" s="94"/>
      <c r="AU9" s="94"/>
      <c r="AV9" s="94"/>
      <c r="AW9" s="67"/>
      <c r="AX9" s="67"/>
      <c r="AY9" s="94"/>
      <c r="AZ9" s="94"/>
      <c r="BA9" s="94"/>
      <c r="BD9" s="67"/>
      <c r="BE9" s="67"/>
    </row>
    <row r="10" spans="1:57" s="66" customFormat="1" ht="14.25" customHeight="1">
      <c r="A10" s="81" t="s">
        <v>58</v>
      </c>
      <c r="B10" s="4">
        <v>29389</v>
      </c>
      <c r="C10" s="84" t="s">
        <v>46</v>
      </c>
      <c r="D10" s="94"/>
      <c r="E10" s="94"/>
      <c r="F10" s="67"/>
      <c r="G10" s="67"/>
      <c r="H10" s="94"/>
      <c r="I10" s="94"/>
      <c r="J10" s="94"/>
      <c r="K10" s="94"/>
      <c r="L10" s="94"/>
      <c r="M10" s="67"/>
      <c r="N10" s="67"/>
      <c r="O10" s="94"/>
      <c r="P10" s="94"/>
      <c r="Q10" s="94"/>
      <c r="R10" s="94"/>
      <c r="S10" s="94"/>
      <c r="T10" s="67"/>
      <c r="U10" s="67"/>
      <c r="V10" s="94"/>
      <c r="W10" s="94"/>
      <c r="X10" s="94"/>
      <c r="Y10" s="94"/>
      <c r="Z10" s="94"/>
      <c r="AA10" s="67"/>
      <c r="AB10" s="67"/>
      <c r="AC10" s="94"/>
      <c r="AD10" s="94"/>
      <c r="AE10" s="94" t="s">
        <v>11</v>
      </c>
      <c r="AF10" s="94"/>
      <c r="AG10" s="94"/>
      <c r="AH10" s="67"/>
      <c r="AI10" s="67"/>
      <c r="AJ10" s="81" t="s">
        <v>58</v>
      </c>
      <c r="AK10" s="112" t="s">
        <v>33</v>
      </c>
      <c r="AL10" s="94"/>
      <c r="AM10" s="94"/>
      <c r="AN10" s="94"/>
      <c r="AO10" s="94"/>
      <c r="AP10" s="67"/>
      <c r="AQ10" s="67"/>
      <c r="AR10" s="94"/>
      <c r="AS10" s="94"/>
      <c r="AT10" s="94"/>
      <c r="AU10" s="94"/>
      <c r="AV10" s="94"/>
      <c r="AW10" s="67"/>
      <c r="AX10" s="67"/>
      <c r="AY10" s="94"/>
      <c r="AZ10" s="94"/>
      <c r="BA10" s="94"/>
      <c r="BD10" s="67"/>
      <c r="BE10" s="67"/>
    </row>
    <row r="11" spans="1:57" s="66" customFormat="1" ht="14.25" customHeight="1">
      <c r="A11" s="81" t="s">
        <v>59</v>
      </c>
      <c r="B11" s="4">
        <v>29344</v>
      </c>
      <c r="C11" s="84" t="s">
        <v>32</v>
      </c>
      <c r="D11" s="94"/>
      <c r="E11" s="94"/>
      <c r="F11" s="67"/>
      <c r="G11" s="67"/>
      <c r="H11" s="94"/>
      <c r="I11" s="94"/>
      <c r="J11" s="94"/>
      <c r="K11" s="94"/>
      <c r="L11" s="94"/>
      <c r="M11" s="67"/>
      <c r="N11" s="67"/>
      <c r="O11" s="94"/>
      <c r="P11" s="94"/>
      <c r="Q11" s="94"/>
      <c r="R11" s="94"/>
      <c r="S11" s="94"/>
      <c r="T11" s="67"/>
      <c r="U11" s="67"/>
      <c r="V11" s="94"/>
      <c r="W11" s="94"/>
      <c r="X11" s="94"/>
      <c r="Y11" s="94"/>
      <c r="Z11" s="94"/>
      <c r="AA11" s="67"/>
      <c r="AB11" s="67"/>
      <c r="AC11" s="94"/>
      <c r="AD11" s="94"/>
      <c r="AE11" s="94"/>
      <c r="AF11" s="94"/>
      <c r="AG11" s="94" t="s">
        <v>11</v>
      </c>
      <c r="AH11" s="67"/>
      <c r="AI11" s="67"/>
      <c r="AJ11" s="81" t="s">
        <v>59</v>
      </c>
      <c r="AK11" s="112" t="s">
        <v>138</v>
      </c>
      <c r="AL11" s="94"/>
      <c r="AM11" s="94"/>
      <c r="AN11" s="94"/>
      <c r="AO11" s="94"/>
      <c r="AP11" s="67"/>
      <c r="AQ11" s="67"/>
      <c r="AR11" s="94"/>
      <c r="AS11" s="94"/>
      <c r="AT11" s="94"/>
      <c r="AU11" s="94"/>
      <c r="AV11" s="94"/>
      <c r="AW11" s="67"/>
      <c r="AX11" s="67"/>
      <c r="AY11" s="94"/>
      <c r="AZ11" s="94"/>
      <c r="BA11" s="94"/>
      <c r="BD11" s="67"/>
      <c r="BE11" s="67"/>
    </row>
    <row r="12" spans="1:57" s="66" customFormat="1" ht="14.25" customHeight="1">
      <c r="A12" s="81" t="s">
        <v>60</v>
      </c>
      <c r="B12" s="4">
        <v>29385</v>
      </c>
      <c r="C12" s="84" t="s">
        <v>37</v>
      </c>
      <c r="D12" s="94"/>
      <c r="E12" s="94"/>
      <c r="F12" s="67"/>
      <c r="G12" s="67"/>
      <c r="H12" s="94"/>
      <c r="I12" s="94"/>
      <c r="J12" s="94"/>
      <c r="K12" s="94"/>
      <c r="L12" s="94"/>
      <c r="M12" s="67"/>
      <c r="N12" s="67"/>
      <c r="O12" s="94"/>
      <c r="P12" s="94"/>
      <c r="Q12" s="94"/>
      <c r="R12" s="94"/>
      <c r="S12" s="94"/>
      <c r="T12" s="67"/>
      <c r="U12" s="67"/>
      <c r="V12" s="94"/>
      <c r="W12" s="94"/>
      <c r="X12" s="94"/>
      <c r="Y12" s="94"/>
      <c r="Z12" s="94"/>
      <c r="AA12" s="67"/>
      <c r="AB12" s="67"/>
      <c r="AC12" s="94"/>
      <c r="AD12" s="94"/>
      <c r="AE12" s="94"/>
      <c r="AF12" s="94"/>
      <c r="AG12" s="94"/>
      <c r="AH12" s="67"/>
      <c r="AI12" s="67"/>
      <c r="AJ12" s="81" t="s">
        <v>60</v>
      </c>
      <c r="AK12" s="112"/>
      <c r="AL12" s="94"/>
      <c r="AM12" s="94"/>
      <c r="AN12" s="94"/>
      <c r="AO12" s="94"/>
      <c r="AP12" s="67"/>
      <c r="AQ12" s="67"/>
      <c r="AR12" s="94"/>
      <c r="AS12" s="94"/>
      <c r="AT12" s="94"/>
      <c r="AU12" s="94"/>
      <c r="AV12" s="94"/>
      <c r="AW12" s="67"/>
      <c r="AX12" s="67"/>
      <c r="AY12" s="94"/>
      <c r="AZ12" s="94"/>
      <c r="BA12" s="94"/>
      <c r="BD12" s="67"/>
      <c r="BE12" s="67"/>
    </row>
    <row r="13" spans="1:57" s="66" customFormat="1" ht="14.25" customHeight="1">
      <c r="A13" s="81" t="s">
        <v>61</v>
      </c>
      <c r="B13" s="4">
        <v>29260</v>
      </c>
      <c r="C13" s="84" t="s">
        <v>46</v>
      </c>
      <c r="D13" s="94"/>
      <c r="E13" s="94"/>
      <c r="F13" s="67"/>
      <c r="G13" s="67"/>
      <c r="H13" s="94"/>
      <c r="I13" s="94"/>
      <c r="J13" s="94"/>
      <c r="K13" s="94"/>
      <c r="L13" s="94"/>
      <c r="M13" s="67"/>
      <c r="N13" s="67"/>
      <c r="O13" s="94"/>
      <c r="P13" s="94"/>
      <c r="Q13" s="94"/>
      <c r="R13" s="94"/>
      <c r="S13" s="94"/>
      <c r="T13" s="67"/>
      <c r="U13" s="67"/>
      <c r="V13" s="94"/>
      <c r="W13" s="94"/>
      <c r="X13" s="94"/>
      <c r="Y13" s="94"/>
      <c r="Z13" s="94"/>
      <c r="AA13" s="67"/>
      <c r="AB13" s="67"/>
      <c r="AC13" s="94"/>
      <c r="AD13" s="94"/>
      <c r="AE13" s="94"/>
      <c r="AF13" s="94"/>
      <c r="AG13" s="94"/>
      <c r="AH13" s="67"/>
      <c r="AI13" s="67"/>
      <c r="AJ13" s="81" t="s">
        <v>61</v>
      </c>
      <c r="AK13" s="112" t="s">
        <v>32</v>
      </c>
      <c r="AL13" s="94"/>
      <c r="AM13" s="94"/>
      <c r="AN13" s="94"/>
      <c r="AO13" s="94"/>
      <c r="AP13" s="67"/>
      <c r="AQ13" s="67"/>
      <c r="AR13" s="94"/>
      <c r="AS13" s="94"/>
      <c r="AT13" s="94"/>
      <c r="AU13" s="94"/>
      <c r="AV13" s="94"/>
      <c r="AW13" s="67"/>
      <c r="AX13" s="67"/>
      <c r="AY13" s="94"/>
      <c r="AZ13" s="94"/>
      <c r="BA13" s="94"/>
      <c r="BD13" s="67"/>
      <c r="BE13" s="67"/>
    </row>
    <row r="14" spans="1:57" s="66" customFormat="1" ht="14.25" customHeight="1">
      <c r="A14" s="81" t="s">
        <v>62</v>
      </c>
      <c r="B14" s="4">
        <v>29273</v>
      </c>
      <c r="C14" s="84"/>
      <c r="D14" s="94"/>
      <c r="E14" s="94"/>
      <c r="F14" s="67"/>
      <c r="G14" s="67"/>
      <c r="H14" s="94"/>
      <c r="I14" s="94"/>
      <c r="J14" s="94"/>
      <c r="K14" s="94"/>
      <c r="L14" s="94"/>
      <c r="M14" s="67"/>
      <c r="N14" s="67"/>
      <c r="O14" s="94"/>
      <c r="P14" s="94"/>
      <c r="Q14" s="94"/>
      <c r="R14" s="94"/>
      <c r="S14" s="94"/>
      <c r="T14" s="67"/>
      <c r="U14" s="67"/>
      <c r="V14" s="94"/>
      <c r="W14" s="94"/>
      <c r="X14" s="94"/>
      <c r="Y14" s="94"/>
      <c r="Z14" s="94"/>
      <c r="AA14" s="67"/>
      <c r="AB14" s="67"/>
      <c r="AC14" s="94"/>
      <c r="AD14" s="94"/>
      <c r="AE14" s="94"/>
      <c r="AF14" s="94"/>
      <c r="AG14" s="94"/>
      <c r="AH14" s="67"/>
      <c r="AI14" s="67"/>
      <c r="AJ14" s="81" t="s">
        <v>62</v>
      </c>
      <c r="AK14" s="112" t="s">
        <v>33</v>
      </c>
      <c r="AL14" s="94"/>
      <c r="AM14" s="94"/>
      <c r="AN14" s="94"/>
      <c r="AO14" s="94"/>
      <c r="AP14" s="67"/>
      <c r="AQ14" s="67"/>
      <c r="AR14" s="94"/>
      <c r="AS14" s="94"/>
      <c r="AT14" s="94"/>
      <c r="AU14" s="94"/>
      <c r="AV14" s="94"/>
      <c r="AW14" s="67"/>
      <c r="AX14" s="67"/>
      <c r="AY14" s="94"/>
      <c r="AZ14" s="94"/>
      <c r="BA14" s="94"/>
      <c r="BD14" s="67"/>
      <c r="BE14" s="67"/>
    </row>
    <row r="15" spans="1:57" s="66" customFormat="1" ht="14.25" customHeight="1">
      <c r="A15" s="81" t="s">
        <v>63</v>
      </c>
      <c r="B15" s="4">
        <v>29336</v>
      </c>
      <c r="C15" s="84" t="s">
        <v>34</v>
      </c>
      <c r="D15" s="94"/>
      <c r="E15" s="94" t="s">
        <v>11</v>
      </c>
      <c r="F15" s="67"/>
      <c r="G15" s="67"/>
      <c r="H15" s="94"/>
      <c r="I15" s="94"/>
      <c r="J15" s="94"/>
      <c r="K15" s="94" t="s">
        <v>11</v>
      </c>
      <c r="L15" s="94"/>
      <c r="M15" s="67"/>
      <c r="N15" s="67"/>
      <c r="O15" s="94"/>
      <c r="P15" s="94"/>
      <c r="Q15" s="94"/>
      <c r="R15" s="94"/>
      <c r="S15" s="94"/>
      <c r="T15" s="67"/>
      <c r="U15" s="67"/>
      <c r="V15" s="94"/>
      <c r="W15" s="94"/>
      <c r="X15" s="94"/>
      <c r="Y15" s="94"/>
      <c r="Z15" s="94"/>
      <c r="AA15" s="67"/>
      <c r="AB15" s="67"/>
      <c r="AC15" s="94"/>
      <c r="AD15" s="94"/>
      <c r="AE15" s="94"/>
      <c r="AF15" s="94"/>
      <c r="AG15" s="94"/>
      <c r="AH15" s="67"/>
      <c r="AI15" s="67"/>
      <c r="AJ15" s="81" t="s">
        <v>63</v>
      </c>
      <c r="AK15" s="112"/>
      <c r="AL15" s="94"/>
      <c r="AM15" s="94"/>
      <c r="AN15" s="94"/>
      <c r="AO15" s="94"/>
      <c r="AP15" s="67"/>
      <c r="AQ15" s="67"/>
      <c r="AR15" s="94"/>
      <c r="AS15" s="94"/>
      <c r="AT15" s="94"/>
      <c r="AU15" s="94"/>
      <c r="AV15" s="94"/>
      <c r="AW15" s="67"/>
      <c r="AX15" s="67"/>
      <c r="AY15" s="94"/>
      <c r="AZ15" s="94"/>
      <c r="BA15" s="94"/>
      <c r="BD15" s="67"/>
      <c r="BE15" s="67"/>
    </row>
    <row r="16" spans="1:57" s="66" customFormat="1" ht="14.25" customHeight="1">
      <c r="A16" s="81" t="s">
        <v>64</v>
      </c>
      <c r="B16" s="4">
        <v>29324</v>
      </c>
      <c r="C16" s="84" t="s">
        <v>35</v>
      </c>
      <c r="D16" s="94"/>
      <c r="E16" s="94"/>
      <c r="F16" s="67"/>
      <c r="G16" s="67"/>
      <c r="H16" s="94"/>
      <c r="I16" s="94"/>
      <c r="J16" s="94"/>
      <c r="K16" s="94"/>
      <c r="L16" s="94"/>
      <c r="M16" s="67"/>
      <c r="N16" s="67"/>
      <c r="O16" s="94"/>
      <c r="P16" s="94"/>
      <c r="Q16" s="94"/>
      <c r="R16" s="94"/>
      <c r="S16" s="94"/>
      <c r="T16" s="67"/>
      <c r="U16" s="67"/>
      <c r="V16" s="94"/>
      <c r="W16" s="94"/>
      <c r="X16" s="94"/>
      <c r="Y16" s="94"/>
      <c r="Z16" s="94"/>
      <c r="AA16" s="67"/>
      <c r="AB16" s="67"/>
      <c r="AC16" s="94"/>
      <c r="AD16" s="94"/>
      <c r="AE16" s="94"/>
      <c r="AF16" s="94"/>
      <c r="AG16" s="94"/>
      <c r="AH16" s="67"/>
      <c r="AI16" s="67"/>
      <c r="AJ16" s="81" t="s">
        <v>64</v>
      </c>
      <c r="AK16" s="112" t="s">
        <v>136</v>
      </c>
      <c r="AL16" s="94"/>
      <c r="AM16" s="94"/>
      <c r="AN16" s="94"/>
      <c r="AO16" s="94"/>
      <c r="AP16" s="67"/>
      <c r="AQ16" s="67"/>
      <c r="AR16" s="94"/>
      <c r="AS16" s="94"/>
      <c r="AT16" s="94"/>
      <c r="AU16" s="94"/>
      <c r="AV16" s="94"/>
      <c r="AW16" s="67"/>
      <c r="AX16" s="67"/>
      <c r="AY16" s="94"/>
      <c r="AZ16" s="94"/>
      <c r="BA16" s="94"/>
      <c r="BD16" s="67"/>
      <c r="BE16" s="67"/>
    </row>
    <row r="17" spans="1:57" s="66" customFormat="1" ht="14.25" customHeight="1">
      <c r="A17" s="81" t="s">
        <v>65</v>
      </c>
      <c r="B17" s="4">
        <v>29282</v>
      </c>
      <c r="C17" s="84" t="s">
        <v>36</v>
      </c>
      <c r="D17" s="94"/>
      <c r="E17" s="94"/>
      <c r="F17" s="67"/>
      <c r="G17" s="67"/>
      <c r="H17" s="94"/>
      <c r="I17" s="94"/>
      <c r="J17" s="94"/>
      <c r="K17" s="94"/>
      <c r="L17" s="94"/>
      <c r="M17" s="67"/>
      <c r="N17" s="67"/>
      <c r="O17" s="94"/>
      <c r="P17" s="94"/>
      <c r="Q17" s="94"/>
      <c r="R17" s="94"/>
      <c r="S17" s="94"/>
      <c r="T17" s="67"/>
      <c r="U17" s="67"/>
      <c r="V17" s="94"/>
      <c r="W17" s="94"/>
      <c r="X17" s="94"/>
      <c r="Y17" s="94"/>
      <c r="Z17" s="94"/>
      <c r="AA17" s="67"/>
      <c r="AB17" s="67"/>
      <c r="AC17" s="94"/>
      <c r="AD17" s="94"/>
      <c r="AE17" s="94"/>
      <c r="AF17" s="94"/>
      <c r="AG17" s="94"/>
      <c r="AH17" s="67"/>
      <c r="AI17" s="67"/>
      <c r="AJ17" s="81" t="s">
        <v>65</v>
      </c>
      <c r="AK17" s="112" t="s">
        <v>37</v>
      </c>
      <c r="AL17" s="94"/>
      <c r="AM17" s="94"/>
      <c r="AN17" s="94"/>
      <c r="AO17" s="94"/>
      <c r="AP17" s="67"/>
      <c r="AQ17" s="67"/>
      <c r="AR17" s="94"/>
      <c r="AS17" s="94"/>
      <c r="AT17" s="94"/>
      <c r="AU17" s="94"/>
      <c r="AV17" s="94"/>
      <c r="AW17" s="67"/>
      <c r="AX17" s="67"/>
      <c r="AY17" s="94"/>
      <c r="AZ17" s="94"/>
      <c r="BA17" s="94"/>
      <c r="BD17" s="67"/>
      <c r="BE17" s="67"/>
    </row>
    <row r="18" spans="1:57" s="66" customFormat="1" ht="14.25" customHeight="1">
      <c r="A18" s="81" t="s">
        <v>78</v>
      </c>
      <c r="B18" s="4">
        <v>29264</v>
      </c>
      <c r="C18" s="84"/>
      <c r="D18" s="94"/>
      <c r="E18" s="94"/>
      <c r="F18" s="67"/>
      <c r="G18" s="67"/>
      <c r="H18" s="94"/>
      <c r="I18" s="94"/>
      <c r="J18" s="94"/>
      <c r="K18" s="94"/>
      <c r="L18" s="94"/>
      <c r="M18" s="67"/>
      <c r="N18" s="67"/>
      <c r="O18" s="94"/>
      <c r="P18" s="94"/>
      <c r="Q18" s="94"/>
      <c r="R18" s="94"/>
      <c r="S18" s="94"/>
      <c r="T18" s="67"/>
      <c r="U18" s="67"/>
      <c r="V18" s="94"/>
      <c r="W18" s="94"/>
      <c r="X18" s="94"/>
      <c r="Y18" s="94"/>
      <c r="Z18" s="94"/>
      <c r="AA18" s="67"/>
      <c r="AB18" s="67"/>
      <c r="AC18" s="94"/>
      <c r="AD18" s="94"/>
      <c r="AE18" s="94"/>
      <c r="AF18" s="94"/>
      <c r="AG18" s="94"/>
      <c r="AH18" s="67"/>
      <c r="AI18" s="67"/>
      <c r="AJ18" s="81" t="s">
        <v>66</v>
      </c>
      <c r="AK18" s="112" t="s">
        <v>137</v>
      </c>
      <c r="AL18" s="94"/>
      <c r="AM18" s="94"/>
      <c r="AN18" s="94"/>
      <c r="AO18" s="94"/>
      <c r="AP18" s="67"/>
      <c r="AQ18" s="67"/>
      <c r="AR18" s="94"/>
      <c r="AS18" s="94"/>
      <c r="AT18" s="94"/>
      <c r="AU18" s="94"/>
      <c r="AV18" s="94"/>
      <c r="AW18" s="67"/>
      <c r="AX18" s="67"/>
      <c r="AY18" s="94"/>
      <c r="AZ18" s="94"/>
      <c r="BA18" s="94"/>
      <c r="BD18" s="67"/>
      <c r="BE18" s="67"/>
    </row>
    <row r="19" spans="1:57" s="66" customFormat="1" ht="14.25" customHeight="1">
      <c r="A19" s="81" t="s">
        <v>67</v>
      </c>
      <c r="B19" s="4">
        <v>29308</v>
      </c>
      <c r="C19" s="84"/>
      <c r="D19" s="94"/>
      <c r="E19" s="94"/>
      <c r="F19" s="67"/>
      <c r="G19" s="67"/>
      <c r="H19" s="94"/>
      <c r="I19" s="94"/>
      <c r="J19" s="94"/>
      <c r="K19" s="94"/>
      <c r="L19" s="94"/>
      <c r="M19" s="67"/>
      <c r="N19" s="67"/>
      <c r="O19" s="94"/>
      <c r="P19" s="94"/>
      <c r="Q19" s="94"/>
      <c r="R19" s="94"/>
      <c r="S19" s="94"/>
      <c r="T19" s="67"/>
      <c r="U19" s="67"/>
      <c r="V19" s="94"/>
      <c r="W19" s="94"/>
      <c r="X19" s="94"/>
      <c r="Y19" s="94"/>
      <c r="Z19" s="94"/>
      <c r="AA19" s="67"/>
      <c r="AB19" s="67"/>
      <c r="AC19" s="94"/>
      <c r="AD19" s="94"/>
      <c r="AE19" s="94"/>
      <c r="AF19" s="94"/>
      <c r="AG19" s="94"/>
      <c r="AH19" s="67"/>
      <c r="AI19" s="67"/>
      <c r="AJ19" s="81" t="s">
        <v>67</v>
      </c>
      <c r="AK19" s="112" t="s">
        <v>33</v>
      </c>
      <c r="AL19" s="94"/>
      <c r="AM19" s="94"/>
      <c r="AN19" s="94"/>
      <c r="AO19" s="94"/>
      <c r="AP19" s="67"/>
      <c r="AQ19" s="67"/>
      <c r="AR19" s="94"/>
      <c r="AS19" s="94"/>
      <c r="AT19" s="94"/>
      <c r="AU19" s="94"/>
      <c r="AV19" s="94"/>
      <c r="AW19" s="67"/>
      <c r="AX19" s="67"/>
      <c r="AY19" s="94"/>
      <c r="AZ19" s="94"/>
      <c r="BA19" s="94"/>
      <c r="BD19" s="67"/>
      <c r="BE19" s="67"/>
    </row>
    <row r="20" spans="1:57" s="66" customFormat="1" ht="14.25" customHeight="1">
      <c r="A20" s="81" t="s">
        <v>68</v>
      </c>
      <c r="B20" s="4">
        <v>29252</v>
      </c>
      <c r="C20" s="84"/>
      <c r="D20" s="94"/>
      <c r="E20" s="94"/>
      <c r="F20" s="67"/>
      <c r="G20" s="67"/>
      <c r="H20" s="94"/>
      <c r="I20" s="94"/>
      <c r="J20" s="94"/>
      <c r="K20" s="94"/>
      <c r="L20" s="94"/>
      <c r="M20" s="67"/>
      <c r="N20" s="67"/>
      <c r="O20" s="94"/>
      <c r="P20" s="94"/>
      <c r="Q20" s="94"/>
      <c r="R20" s="94"/>
      <c r="S20" s="94"/>
      <c r="T20" s="67"/>
      <c r="U20" s="67"/>
      <c r="V20" s="94" t="s">
        <v>11</v>
      </c>
      <c r="W20" s="94"/>
      <c r="X20" s="94"/>
      <c r="Y20" s="94"/>
      <c r="Z20" s="94"/>
      <c r="AA20" s="67"/>
      <c r="AB20" s="67"/>
      <c r="AC20" s="94"/>
      <c r="AD20" s="94"/>
      <c r="AE20" s="94"/>
      <c r="AF20" s="94"/>
      <c r="AG20" s="94"/>
      <c r="AH20" s="67"/>
      <c r="AI20" s="67"/>
      <c r="AJ20" s="81" t="s">
        <v>68</v>
      </c>
      <c r="AK20" s="112" t="s">
        <v>33</v>
      </c>
      <c r="AL20" s="94"/>
      <c r="AM20" s="94"/>
      <c r="AN20" s="94"/>
      <c r="AO20" s="94"/>
      <c r="AP20" s="67"/>
      <c r="AQ20" s="67"/>
      <c r="AR20" s="94"/>
      <c r="AS20" s="94"/>
      <c r="AT20" s="94"/>
      <c r="AU20" s="94"/>
      <c r="AV20" s="94"/>
      <c r="AW20" s="67"/>
      <c r="AX20" s="67"/>
      <c r="AY20" s="94"/>
      <c r="AZ20" s="94"/>
      <c r="BA20" s="94"/>
      <c r="BD20" s="67"/>
      <c r="BE20" s="67"/>
    </row>
    <row r="21" spans="1:57" s="66" customFormat="1" ht="14.25" customHeight="1">
      <c r="A21" s="81" t="s">
        <v>69</v>
      </c>
      <c r="B21" s="4">
        <v>29357</v>
      </c>
      <c r="C21" s="84"/>
      <c r="D21" s="94"/>
      <c r="E21" s="94"/>
      <c r="F21" s="67"/>
      <c r="G21" s="67"/>
      <c r="H21" s="94"/>
      <c r="I21" s="94"/>
      <c r="J21" s="94"/>
      <c r="K21" s="94"/>
      <c r="L21" s="94"/>
      <c r="M21" s="67"/>
      <c r="N21" s="67"/>
      <c r="O21" s="94"/>
      <c r="P21" s="94"/>
      <c r="Q21" s="94"/>
      <c r="R21" s="94"/>
      <c r="S21" s="94"/>
      <c r="T21" s="67"/>
      <c r="U21" s="67"/>
      <c r="V21" s="94"/>
      <c r="W21" s="94"/>
      <c r="X21" s="94"/>
      <c r="Y21" s="94"/>
      <c r="Z21" s="94"/>
      <c r="AA21" s="67"/>
      <c r="AB21" s="67"/>
      <c r="AC21" s="94"/>
      <c r="AD21" s="94"/>
      <c r="AE21" s="94"/>
      <c r="AF21" s="94"/>
      <c r="AG21" s="94"/>
      <c r="AH21" s="67"/>
      <c r="AI21" s="67"/>
      <c r="AJ21" s="81" t="s">
        <v>69</v>
      </c>
      <c r="AK21" s="112" t="s">
        <v>138</v>
      </c>
      <c r="AL21" s="94"/>
      <c r="AM21" s="94"/>
      <c r="AN21" s="94"/>
      <c r="AO21" s="94"/>
      <c r="AP21" s="67"/>
      <c r="AQ21" s="67"/>
      <c r="AR21" s="94"/>
      <c r="AS21" s="94"/>
      <c r="AT21" s="94"/>
      <c r="AU21" s="94"/>
      <c r="AV21" s="94"/>
      <c r="AW21" s="67"/>
      <c r="AX21" s="67"/>
      <c r="AY21" s="94"/>
      <c r="AZ21" s="94"/>
      <c r="BA21" s="94" t="s">
        <v>11</v>
      </c>
      <c r="BD21" s="67"/>
      <c r="BE21" s="67"/>
    </row>
    <row r="22" spans="1:57" s="66" customFormat="1" ht="14.25" customHeight="1">
      <c r="A22" s="81" t="s">
        <v>70</v>
      </c>
      <c r="B22" s="4">
        <v>29317</v>
      </c>
      <c r="C22" s="84"/>
      <c r="D22" s="94"/>
      <c r="E22" s="94"/>
      <c r="F22" s="67"/>
      <c r="G22" s="67"/>
      <c r="H22" s="94"/>
      <c r="I22" s="94"/>
      <c r="J22" s="94"/>
      <c r="K22" s="94"/>
      <c r="L22" s="94"/>
      <c r="M22" s="67"/>
      <c r="N22" s="67"/>
      <c r="O22" s="94"/>
      <c r="P22" s="94"/>
      <c r="Q22" s="94"/>
      <c r="R22" s="94"/>
      <c r="S22" s="94"/>
      <c r="T22" s="67"/>
      <c r="U22" s="67"/>
      <c r="V22" s="94"/>
      <c r="W22" s="94"/>
      <c r="X22" s="94"/>
      <c r="Y22" s="94"/>
      <c r="Z22" s="94"/>
      <c r="AA22" s="67"/>
      <c r="AB22" s="67"/>
      <c r="AC22" s="94"/>
      <c r="AD22" s="94"/>
      <c r="AE22" s="94"/>
      <c r="AF22" s="94"/>
      <c r="AG22" s="94"/>
      <c r="AH22" s="67"/>
      <c r="AI22" s="67"/>
      <c r="AJ22" s="81" t="s">
        <v>70</v>
      </c>
      <c r="AK22" s="112"/>
      <c r="AL22" s="94"/>
      <c r="AM22" s="94"/>
      <c r="AN22" s="94" t="s">
        <v>11</v>
      </c>
      <c r="AO22" s="94" t="s">
        <v>11</v>
      </c>
      <c r="AP22" s="67"/>
      <c r="AQ22" s="67"/>
      <c r="AR22" s="94"/>
      <c r="AS22" s="94"/>
      <c r="AT22" s="94"/>
      <c r="AU22" s="94"/>
      <c r="AV22" s="94"/>
      <c r="AW22" s="67"/>
      <c r="AX22" s="67"/>
      <c r="AY22" s="94"/>
      <c r="AZ22" s="94"/>
      <c r="BA22" s="94"/>
      <c r="BD22" s="67"/>
      <c r="BE22" s="67"/>
    </row>
    <row r="23" spans="1:57" s="66" customFormat="1" ht="13.5" customHeight="1">
      <c r="A23" s="82" t="s">
        <v>71</v>
      </c>
      <c r="B23" s="4">
        <v>29300</v>
      </c>
      <c r="C23" s="84"/>
      <c r="D23" s="94"/>
      <c r="E23" s="94"/>
      <c r="F23" s="67"/>
      <c r="G23" s="67"/>
      <c r="H23" s="94"/>
      <c r="I23" s="94"/>
      <c r="J23" s="94"/>
      <c r="K23" s="94"/>
      <c r="L23" s="94"/>
      <c r="M23" s="67"/>
      <c r="N23" s="67"/>
      <c r="O23" s="94"/>
      <c r="P23" s="94"/>
      <c r="Q23" s="94"/>
      <c r="R23" s="94"/>
      <c r="S23" s="94"/>
      <c r="T23" s="67"/>
      <c r="U23" s="67"/>
      <c r="V23" s="94"/>
      <c r="W23" s="94"/>
      <c r="X23" s="94"/>
      <c r="Y23" s="94"/>
      <c r="Z23" s="94"/>
      <c r="AA23" s="67"/>
      <c r="AB23" s="67"/>
      <c r="AC23" s="94"/>
      <c r="AD23" s="94"/>
      <c r="AE23" s="94"/>
      <c r="AF23" s="94"/>
      <c r="AG23" s="94"/>
      <c r="AH23" s="67"/>
      <c r="AI23" s="67"/>
      <c r="AJ23" s="82" t="s">
        <v>71</v>
      </c>
      <c r="AK23" s="112"/>
      <c r="AL23" s="94"/>
      <c r="AM23" s="94"/>
      <c r="AN23" s="94"/>
      <c r="AO23" s="94"/>
      <c r="AP23" s="67"/>
      <c r="AQ23" s="67"/>
      <c r="AR23" s="94"/>
      <c r="AS23" s="94"/>
      <c r="AT23" s="94"/>
      <c r="AU23" s="94"/>
      <c r="AV23" s="94"/>
      <c r="AW23" s="67"/>
      <c r="AX23" s="67"/>
      <c r="AY23" s="94"/>
      <c r="AZ23" s="94"/>
      <c r="BA23" s="94"/>
      <c r="BD23" s="67"/>
      <c r="BE23" s="67"/>
    </row>
    <row r="24" spans="1:57" s="66" customFormat="1" ht="15" customHeight="1">
      <c r="A24" s="65" t="s">
        <v>72</v>
      </c>
      <c r="B24" s="4">
        <v>29256</v>
      </c>
      <c r="C24" s="84"/>
      <c r="D24" s="94"/>
      <c r="E24" s="94"/>
      <c r="F24" s="67"/>
      <c r="G24" s="67"/>
      <c r="H24" s="94"/>
      <c r="I24" s="94"/>
      <c r="J24" s="94"/>
      <c r="K24" s="94"/>
      <c r="L24" s="94"/>
      <c r="M24" s="67"/>
      <c r="N24" s="67"/>
      <c r="O24" s="94"/>
      <c r="P24" s="94"/>
      <c r="Q24" s="94"/>
      <c r="R24" s="94"/>
      <c r="S24" s="94"/>
      <c r="T24" s="67"/>
      <c r="U24" s="67"/>
      <c r="V24" s="94"/>
      <c r="W24" s="94"/>
      <c r="X24" s="94"/>
      <c r="Y24" s="94"/>
      <c r="Z24" s="94"/>
      <c r="AA24" s="67"/>
      <c r="AB24" s="67"/>
      <c r="AC24" s="94"/>
      <c r="AD24" s="94"/>
      <c r="AE24" s="94"/>
      <c r="AF24" s="94"/>
      <c r="AG24" s="94"/>
      <c r="AH24" s="67"/>
      <c r="AI24" s="67"/>
      <c r="AJ24" s="65" t="s">
        <v>72</v>
      </c>
      <c r="AK24" s="112"/>
      <c r="AL24" s="94"/>
      <c r="AM24" s="94"/>
      <c r="AN24" s="94"/>
      <c r="AO24" s="94"/>
      <c r="AP24" s="67"/>
      <c r="AQ24" s="67"/>
      <c r="AR24" s="94"/>
      <c r="AS24" s="94"/>
      <c r="AT24" s="94"/>
      <c r="AU24" s="94"/>
      <c r="AV24" s="94"/>
      <c r="AW24" s="67"/>
      <c r="AX24" s="67"/>
      <c r="AY24" s="94"/>
      <c r="AZ24" s="94"/>
      <c r="BA24" s="94"/>
      <c r="BD24" s="67"/>
      <c r="BE24" s="67"/>
    </row>
    <row r="25" spans="1:57" s="66" customFormat="1" ht="12.75">
      <c r="A25" s="4"/>
      <c r="B25" s="4"/>
      <c r="C25" s="84"/>
      <c r="D25" s="94"/>
      <c r="E25" s="94"/>
      <c r="F25" s="67"/>
      <c r="G25" s="67"/>
      <c r="H25" s="94"/>
      <c r="I25" s="94"/>
      <c r="J25" s="94"/>
      <c r="K25" s="94"/>
      <c r="L25" s="94"/>
      <c r="M25" s="67"/>
      <c r="N25" s="67"/>
      <c r="O25" s="94"/>
      <c r="P25" s="94"/>
      <c r="Q25" s="94"/>
      <c r="R25" s="94"/>
      <c r="S25" s="94"/>
      <c r="T25" s="67"/>
      <c r="U25" s="67"/>
      <c r="V25" s="94"/>
      <c r="W25" s="94"/>
      <c r="X25" s="94"/>
      <c r="Y25" s="94"/>
      <c r="Z25" s="94"/>
      <c r="AA25" s="67"/>
      <c r="AB25" s="67"/>
      <c r="AC25" s="94"/>
      <c r="AD25" s="94"/>
      <c r="AE25" s="94"/>
      <c r="AF25" s="94"/>
      <c r="AG25" s="94"/>
      <c r="AH25" s="67"/>
      <c r="AI25" s="67"/>
      <c r="AJ25" s="4"/>
      <c r="AK25" s="112"/>
      <c r="AL25" s="94"/>
      <c r="AM25" s="94"/>
      <c r="AN25" s="94"/>
      <c r="AO25" s="94"/>
      <c r="AP25" s="67"/>
      <c r="AQ25" s="67"/>
      <c r="AR25" s="94"/>
      <c r="AS25" s="94"/>
      <c r="AT25" s="94"/>
      <c r="AU25" s="94"/>
      <c r="AV25" s="94"/>
      <c r="AW25" s="67"/>
      <c r="AX25" s="67"/>
      <c r="AY25" s="94"/>
      <c r="AZ25" s="94"/>
      <c r="BA25" s="94"/>
      <c r="BD25" s="67"/>
      <c r="BE25" s="67"/>
    </row>
    <row r="26" spans="1:57" s="66" customFormat="1" ht="12.75">
      <c r="A26" s="4"/>
      <c r="B26" s="4"/>
      <c r="C26" s="84"/>
      <c r="D26" s="94"/>
      <c r="E26" s="94"/>
      <c r="F26" s="67"/>
      <c r="G26" s="67"/>
      <c r="H26" s="94"/>
      <c r="I26" s="94"/>
      <c r="J26" s="94"/>
      <c r="K26" s="94"/>
      <c r="L26" s="94"/>
      <c r="M26" s="67"/>
      <c r="N26" s="67"/>
      <c r="O26" s="94"/>
      <c r="P26" s="94"/>
      <c r="Q26" s="94"/>
      <c r="R26" s="94"/>
      <c r="S26" s="94"/>
      <c r="T26" s="67"/>
      <c r="U26" s="67"/>
      <c r="V26" s="94"/>
      <c r="W26" s="94"/>
      <c r="X26" s="94"/>
      <c r="Y26" s="94"/>
      <c r="Z26" s="94"/>
      <c r="AA26" s="67"/>
      <c r="AB26" s="67"/>
      <c r="AC26" s="94"/>
      <c r="AD26" s="94"/>
      <c r="AE26" s="94"/>
      <c r="AF26" s="94"/>
      <c r="AG26" s="94"/>
      <c r="AH26" s="67"/>
      <c r="AI26" s="67"/>
      <c r="AJ26" s="4"/>
      <c r="AK26" s="112"/>
      <c r="AL26" s="94"/>
      <c r="AM26" s="94"/>
      <c r="AN26" s="94"/>
      <c r="AO26" s="94"/>
      <c r="AP26" s="67"/>
      <c r="AQ26" s="67"/>
      <c r="AR26" s="94"/>
      <c r="AS26" s="94"/>
      <c r="AT26" s="94"/>
      <c r="AU26" s="94"/>
      <c r="AV26" s="94"/>
      <c r="AW26" s="67"/>
      <c r="AX26" s="67"/>
      <c r="AY26" s="94"/>
      <c r="AZ26" s="94"/>
      <c r="BA26" s="94"/>
      <c r="BD26" s="67"/>
      <c r="BE26" s="6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</cp:lastModifiedBy>
  <cp:lastPrinted>2007-06-21T14:18:05Z</cp:lastPrinted>
  <dcterms:created xsi:type="dcterms:W3CDTF">2003-02-28T14:59:08Z</dcterms:created>
  <dcterms:modified xsi:type="dcterms:W3CDTF">2007-11-19T00:42:05Z</dcterms:modified>
  <cp:category/>
  <cp:version/>
  <cp:contentType/>
  <cp:contentStatus/>
</cp:coreProperties>
</file>